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tribute Testing" sheetId="1" r:id="rId4"/>
    <sheet state="visible" name="Optimisation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+V meaning fully ranked up 60/60 mods, reducing the slash proportion in favour of more viral</t>
      </text>
    </comment>
    <comment authorId="0" ref="I20">
      <text>
        <t xml:space="preserve">Attacks per second when using Sovereign Outcast</t>
      </text>
    </comment>
    <comment authorId="0" ref="A46">
      <text>
        <t xml:space="preserve">For example, a multiplicative 100% buff and a multiplicative 75% buff would be ((100%+100%) x (100%+75%) - 100% [the base]) = 250%. Leave on zero if you don't have any.</t>
      </text>
    </comment>
  </commentList>
</comments>
</file>

<file path=xl/sharedStrings.xml><?xml version="1.0" encoding="utf-8"?>
<sst xmlns="http://schemas.openxmlformats.org/spreadsheetml/2006/main" count="335" uniqueCount="210">
  <si>
    <t>PRE PATCH 31.5.7 (Hotfix to evolution bonuses)</t>
  </si>
  <si>
    <t>POST PATCH 31.5.7 (Hotfix to evolution bonuses)</t>
  </si>
  <si>
    <t>Phenmor</t>
  </si>
  <si>
    <t>Base</t>
  </si>
  <si>
    <t>Rapid Wrath</t>
  </si>
  <si>
    <t>Rapid Wrath + Shred</t>
  </si>
  <si>
    <t>(Not recorded - Devouring Attrition works the same as on Laetum)</t>
  </si>
  <si>
    <t>Fire Rate</t>
  </si>
  <si>
    <t>Rapid Wrath is additive to mods</t>
  </si>
  <si>
    <t>Rapid wrath remains additive to mods</t>
  </si>
  <si>
    <t>Survivor's Edge</t>
  </si>
  <si>
    <t>Survivor's Edge, Critical Delay, Galvanized Aptitude</t>
  </si>
  <si>
    <t>CC</t>
  </si>
  <si>
    <t>Status</t>
  </si>
  <si>
    <t>Survivor's Edge is now ABSOLUTE</t>
  </si>
  <si>
    <t>Survivor's Edge is additive to mods</t>
  </si>
  <si>
    <t>Retribution's Vessel</t>
  </si>
  <si>
    <t>Retributions Vessel + Wildfire</t>
  </si>
  <si>
    <t>Magazine</t>
  </si>
  <si>
    <t>Retribution's Vessel is additive to mods</t>
  </si>
  <si>
    <t>Retributions's Vessel remains additive to mods</t>
  </si>
  <si>
    <t>Base with serration</t>
  </si>
  <si>
    <t>Crit Serration and Spiteful Defilement</t>
  </si>
  <si>
    <t>Crit, Serr, Spiteful Defilement, and Hammer Shot</t>
  </si>
  <si>
    <t>Slash Proc</t>
  </si>
  <si>
    <t>Observed multi</t>
  </si>
  <si>
    <t>Arsenal CD</t>
  </si>
  <si>
    <t>Spiteful Defilement adds 1x to CD, not 100% of base or modded CD</t>
  </si>
  <si>
    <t>Spiteful Defilement remains unchanged</t>
  </si>
  <si>
    <t>Laetum</t>
  </si>
  <si>
    <t>Hornet Strike</t>
  </si>
  <si>
    <t>(multiplier)</t>
  </si>
  <si>
    <t>Serration</t>
  </si>
  <si>
    <t>Hit</t>
  </si>
  <si>
    <t>Crit (CD is 2.2)</t>
  </si>
  <si>
    <t>Crit (CD 2)</t>
  </si>
  <si>
    <t>Hit +2000%</t>
  </si>
  <si>
    <t>Devouring Attrition (2000%) is multiplicative to mods</t>
  </si>
  <si>
    <t>Devouring Attrition has remained multiplicative</t>
  </si>
  <si>
    <t>Hornet Strike, Caput Mortuum</t>
  </si>
  <si>
    <t>Same + Deadhead (no stacks)</t>
  </si>
  <si>
    <t>1 stack</t>
  </si>
  <si>
    <t>2 stack</t>
  </si>
  <si>
    <t>3 stack</t>
  </si>
  <si>
    <t>Overwhelming Attrition 1 stack</t>
  </si>
  <si>
    <t>Headshot</t>
  </si>
  <si>
    <t>(Corpus Tech)</t>
  </si>
  <si>
    <t>Crit Headshot CD 2.2</t>
  </si>
  <si>
    <t>Headshot bonus affects head multiplier, but not crit multiplier</t>
  </si>
  <si>
    <t>Overwhelming attrition is ADDITIVE to mods</t>
  </si>
  <si>
    <t>Crit difference</t>
  </si>
  <si>
    <t>Headshot bonus is additive to deadhead (50% + 30%)</t>
  </si>
  <si>
    <t>Status damage triggers the effect including status damage from crits</t>
  </si>
  <si>
    <t>Overwhelming Attrition is still additive, no longer triggers from proc damage</t>
  </si>
  <si>
    <t>Devouring Attrition (2000%) is multiplicative to arcane damage buff</t>
  </si>
  <si>
    <t>Stacks drop one by one (timer reset)</t>
  </si>
  <si>
    <t>Does not increase damage of existing procs, only new ones</t>
  </si>
  <si>
    <t>Base (seconds)</t>
  </si>
  <si>
    <t>Does not buff other weapons, obviously</t>
  </si>
  <si>
    <t>Lethal Rearmament</t>
  </si>
  <si>
    <t>Plus 40% reload speed from mods too</t>
  </si>
  <si>
    <t>Praedos</t>
  </si>
  <si>
    <t>Normal</t>
  </si>
  <si>
    <t>Vaulting Leap</t>
  </si>
  <si>
    <t>Lethal Rearmament is additive</t>
  </si>
  <si>
    <t>Double jump</t>
  </si>
  <si>
    <t>3m</t>
  </si>
  <si>
    <t>5m</t>
  </si>
  <si>
    <t>Equip only, doesn't need to be wielded</t>
  </si>
  <si>
    <t>SUMMARY</t>
  </si>
  <si>
    <t>As these bonuses are for fixed weapons, we can recalculate the Absolute bonuses as modded ones</t>
  </si>
  <si>
    <t>Wielded (no bonus)</t>
  </si>
  <si>
    <t>Equipped (bonus)</t>
  </si>
  <si>
    <t>Wielded (bonus)</t>
  </si>
  <si>
    <t>Crit Chance</t>
  </si>
  <si>
    <t>Absolute</t>
  </si>
  <si>
    <t>Plus/Minus 50% mod on Phenmor, Minus 45.5% mod on Laetum</t>
  </si>
  <si>
    <t>Bullet jump</t>
  </si>
  <si>
    <t>12m</t>
  </si>
  <si>
    <t>14m</t>
  </si>
  <si>
    <t>Status Chance</t>
  </si>
  <si>
    <t>Plus 50%/100% mod on Phenmor, Plus 90.9% mod on Laetum</t>
  </si>
  <si>
    <t>Identical effect to Kronen Prime, weaker than Telos Boltace - other melees don't do this</t>
  </si>
  <si>
    <t>Crit Damage</t>
  </si>
  <si>
    <t>Plus 50% mod on Phenmor</t>
  </si>
  <si>
    <t>2k Non-crit</t>
  </si>
  <si>
    <t>Multiplicative</t>
  </si>
  <si>
    <t>Additive</t>
  </si>
  <si>
    <t>Magazine Capacity</t>
  </si>
  <si>
    <t>Headshot Bonus</t>
  </si>
  <si>
    <t>Reload Speed</t>
  </si>
  <si>
    <t>Ammo Efficiency</t>
  </si>
  <si>
    <t>Laetum Evo 3 affects primary too, but Evo 5 does not</t>
  </si>
  <si>
    <t>400% non crit/stat</t>
  </si>
  <si>
    <t>Double Jump</t>
  </si>
  <si>
    <t>Untested</t>
  </si>
  <si>
    <t>Bullet Jump</t>
  </si>
  <si>
    <t>Accuracy</t>
  </si>
  <si>
    <t>Projectile Speed</t>
  </si>
  <si>
    <t>Recoil</t>
  </si>
  <si>
    <t>Movement Speed</t>
  </si>
  <si>
    <t>Pradeos vs Kronen Time Trial</t>
  </si>
  <si>
    <t xml:space="preserve">Conducted on Mariana, Earth, SP. </t>
  </si>
  <si>
    <t>Run 1</t>
  </si>
  <si>
    <t>Run 2</t>
  </si>
  <si>
    <t>Run 3</t>
  </si>
  <si>
    <t>Weapon</t>
  </si>
  <si>
    <t>Time (s)</t>
  </si>
  <si>
    <t>Kills</t>
  </si>
  <si>
    <t>Kills per min</t>
  </si>
  <si>
    <t>Kronen CO</t>
  </si>
  <si>
    <t>Praedos CO</t>
  </si>
  <si>
    <t>Relative Speed</t>
  </si>
  <si>
    <t>Kronen PPP</t>
  </si>
  <si>
    <t>Praedos PPP</t>
  </si>
  <si>
    <t>Kronen PPP+V</t>
  </si>
  <si>
    <t>Praedos PPP+V</t>
  </si>
  <si>
    <t>Phenmor Builds</t>
  </si>
  <si>
    <t>(SP Mariana)</t>
  </si>
  <si>
    <t>Corrosive Heat</t>
  </si>
  <si>
    <t>Viral Heat</t>
  </si>
  <si>
    <t>Very minimal difference vs normal steel path enemies. Better to have the bonus vs acolytes (ie go Corrosive)</t>
  </si>
  <si>
    <r>
      <rPr>
        <rFont val="Arial"/>
        <b/>
        <color theme="1"/>
      </rPr>
      <t xml:space="preserve">Weapon </t>
    </r>
    <r>
      <rPr>
        <rFont val="Arial"/>
        <b val="0"/>
        <color theme="1"/>
      </rPr>
      <t>--&gt;</t>
    </r>
  </si>
  <si>
    <t>Laetum 2000</t>
  </si>
  <si>
    <t>Laetum 1200</t>
  </si>
  <si>
    <t>Laetum 2000Harrow</t>
  </si>
  <si>
    <t>Laetum 1200Harrow</t>
  </si>
  <si>
    <t>Laetum 2000NB</t>
  </si>
  <si>
    <t>Acceltra</t>
  </si>
  <si>
    <t>Kronen Prime</t>
  </si>
  <si>
    <t>Tenora Prime</t>
  </si>
  <si>
    <t>Amprex</t>
  </si>
  <si>
    <t>Fill in the base stats of the weapon(s) you are comparing</t>
  </si>
  <si>
    <t>BASE STATS</t>
  </si>
  <si>
    <t>With +20/-10</t>
  </si>
  <si>
    <t>Without +20/-10</t>
  </si>
  <si>
    <t>50% Absolute CC from Harrow</t>
  </si>
  <si>
    <t>Berserker</t>
  </si>
  <si>
    <t>Glad Might</t>
  </si>
  <si>
    <t>Smite + Glad Might + Incarnon</t>
  </si>
  <si>
    <t>Berserker + Glad Might + Incarnon</t>
  </si>
  <si>
    <t>With riven</t>
  </si>
  <si>
    <t>Crit Multiplier</t>
  </si>
  <si>
    <t>Impact</t>
  </si>
  <si>
    <t>Puncture</t>
  </si>
  <si>
    <t>Slash</t>
  </si>
  <si>
    <t>Elemental</t>
  </si>
  <si>
    <t>Some weapons have innate multishot (eg shotguns)</t>
  </si>
  <si>
    <t>Innate Multishot</t>
  </si>
  <si>
    <t>Divide true magazine size by ammo used per shot</t>
  </si>
  <si>
    <t>Magazine size</t>
  </si>
  <si>
    <t>Reload time</t>
  </si>
  <si>
    <t>For battery weapons only, otherwise 0</t>
  </si>
  <si>
    <t>Recharge time</t>
  </si>
  <si>
    <t>Fill in the modded bonuses (and external bonuses) not including your riven mod or flex mod</t>
  </si>
  <si>
    <t>CORE MODS</t>
  </si>
  <si>
    <t>CC Plus</t>
  </si>
  <si>
    <t>CD Plus</t>
  </si>
  <si>
    <t>Fire Rate Plus</t>
  </si>
  <si>
    <t>Status Plus</t>
  </si>
  <si>
    <t>Impact Plus</t>
  </si>
  <si>
    <t>Puncture Plus</t>
  </si>
  <si>
    <t>Slash Plus</t>
  </si>
  <si>
    <t>All elements are equal in terms of raw DPS</t>
  </si>
  <si>
    <t>Element Plus</t>
  </si>
  <si>
    <t>Damage Plus</t>
  </si>
  <si>
    <t>Multishot Plus</t>
  </si>
  <si>
    <t>Faction Plus</t>
  </si>
  <si>
    <t>Primary weapons only</t>
  </si>
  <si>
    <t>Vigilante Set</t>
  </si>
  <si>
    <t>Magazine Plus</t>
  </si>
  <si>
    <t>Reload Plus</t>
  </si>
  <si>
    <t>Put multiplicative damage sources here (premultiplied)</t>
  </si>
  <si>
    <t>Bonus Damage</t>
  </si>
  <si>
    <t>Fill in the bonuses of your riven or flex mod</t>
  </si>
  <si>
    <t>MOD OPTION</t>
  </si>
  <si>
    <t>Select conditional DPS mods</t>
  </si>
  <si>
    <t>HIDDEN STAT MODS</t>
  </si>
  <si>
    <t>Hunter Munitions</t>
  </si>
  <si>
    <t>Internal Bleeding (or equivalent)</t>
  </si>
  <si>
    <t>DO NOT MODIFY THESE BOXES</t>
  </si>
  <si>
    <t>MODDED STATS</t>
  </si>
  <si>
    <t>Multishot</t>
  </si>
  <si>
    <t>Total Damage</t>
  </si>
  <si>
    <t>Magazine Size</t>
  </si>
  <si>
    <t>Reload Time</t>
  </si>
  <si>
    <t>RESULTS - Normal</t>
  </si>
  <si>
    <t>Average damage per shot</t>
  </si>
  <si>
    <t>Status procs per second</t>
  </si>
  <si>
    <t>Damage per second burst</t>
  </si>
  <si>
    <t>Time to empty mag</t>
  </si>
  <si>
    <t>Sustained damage per second</t>
  </si>
  <si>
    <t>Normal Slash per second</t>
  </si>
  <si>
    <t>HM Slash applied per second</t>
  </si>
  <si>
    <t>Assumes forced Impact on all damage</t>
  </si>
  <si>
    <t>IB Slash applied per second</t>
  </si>
  <si>
    <t>RESULTS - Faction</t>
  </si>
  <si>
    <t>Phenmor/Laetum Special for +2000% bonus</t>
  </si>
  <si>
    <t>Results</t>
  </si>
  <si>
    <t>Theoretical comparisions</t>
  </si>
  <si>
    <t>Low</t>
  </si>
  <si>
    <t>High</t>
  </si>
  <si>
    <t>Optimal DPS</t>
  </si>
  <si>
    <t>Praedos DPS vs Kronen</t>
  </si>
  <si>
    <t>Harrow debuffed</t>
  </si>
  <si>
    <t>Pradeos Status vs Kronen</t>
  </si>
  <si>
    <t>N/A</t>
  </si>
  <si>
    <t>Praedos Slash vs Kronen</t>
  </si>
  <si>
    <t>Status/sec</t>
  </si>
  <si>
    <t>The vastly lower status hurts the output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</si>
</sst>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color theme="1"/>
      <name val="Arial"/>
    </font>
    <font>
      <b/>
      <color theme="1"/>
      <name val="Arial"/>
    </font>
  </fonts>
  <fills count="1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C9DAF8"/>
        <bgColor rgb="FFC9DAF8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B4A7D6"/>
        <bgColor rgb="FFB4A7D6"/>
      </patternFill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CE5CD"/>
        <bgColor rgb="FFFCE5CD"/>
      </patternFill>
    </fill>
    <fill>
      <patternFill patternType="solid">
        <fgColor rgb="FFF9CB9C"/>
        <bgColor rgb="FFF9CB9C"/>
      </patternFill>
    </fill>
  </fills>
  <borders count="3">
    <border/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0" fillId="0" fontId="2" numFmtId="0" xfId="0" applyFont="1"/>
    <xf borderId="1" fillId="0" fontId="2" numFmtId="0" xfId="0" applyBorder="1" applyFont="1"/>
    <xf borderId="0" fillId="0" fontId="2" numFmtId="0" xfId="0" applyAlignment="1" applyFont="1">
      <alignment readingOrder="0"/>
    </xf>
    <xf borderId="0" fillId="0" fontId="2" numFmtId="1" xfId="0" applyFont="1" applyNumberFormat="1"/>
    <xf borderId="0" fillId="0" fontId="2" numFmtId="0" xfId="0" applyFont="1"/>
    <xf borderId="0" fillId="0" fontId="2" numFmtId="2" xfId="0" applyAlignment="1" applyFont="1" applyNumberFormat="1">
      <alignment readingOrder="0"/>
    </xf>
    <xf borderId="0" fillId="2" fontId="2" numFmtId="0" xfId="0" applyAlignment="1" applyFill="1" applyFont="1">
      <alignment readingOrder="0"/>
    </xf>
    <xf borderId="0" fillId="2" fontId="2" numFmtId="0" xfId="0" applyFont="1"/>
    <xf borderId="0" fillId="3" fontId="2" numFmtId="0" xfId="0" applyAlignment="1" applyFill="1" applyFont="1">
      <alignment readingOrder="0"/>
    </xf>
    <xf borderId="0" fillId="4" fontId="2" numFmtId="0" xfId="0" applyAlignment="1" applyFill="1" applyFont="1">
      <alignment readingOrder="0"/>
    </xf>
    <xf borderId="0" fillId="5" fontId="2" numFmtId="0" xfId="0" applyAlignment="1" applyFill="1" applyFont="1">
      <alignment readingOrder="0"/>
    </xf>
    <xf borderId="0" fillId="6" fontId="2" numFmtId="0" xfId="0" applyAlignment="1" applyFill="1" applyFont="1">
      <alignment readingOrder="0"/>
    </xf>
    <xf borderId="0" fillId="7" fontId="2" numFmtId="0" xfId="0" applyAlignment="1" applyFill="1" applyFont="1">
      <alignment readingOrder="0"/>
    </xf>
    <xf borderId="0" fillId="0" fontId="2" numFmtId="10" xfId="0" applyFont="1" applyNumberFormat="1"/>
    <xf borderId="0" fillId="3" fontId="3" numFmtId="0" xfId="0" applyAlignment="1" applyFont="1">
      <alignment vertical="bottom"/>
    </xf>
    <xf borderId="0" fillId="3" fontId="4" numFmtId="0" xfId="0" applyAlignment="1" applyFont="1">
      <alignment vertical="bottom"/>
    </xf>
    <xf borderId="2" fillId="3" fontId="3" numFmtId="0" xfId="0" applyAlignment="1" applyBorder="1" applyFont="1">
      <alignment readingOrder="0" vertical="bottom"/>
    </xf>
    <xf borderId="1" fillId="3" fontId="3" numFmtId="0" xfId="0" applyAlignment="1" applyBorder="1" applyFont="1">
      <alignment vertical="bottom"/>
    </xf>
    <xf borderId="1" fillId="3" fontId="3" numFmtId="0" xfId="0" applyAlignment="1" applyBorder="1" applyFont="1">
      <alignment readingOrder="0" vertical="bottom"/>
    </xf>
    <xf borderId="0" fillId="3" fontId="3" numFmtId="0" xfId="0" applyAlignment="1" applyFont="1">
      <alignment readingOrder="0" vertical="bottom"/>
    </xf>
    <xf borderId="0" fillId="6" fontId="4" numFmtId="0" xfId="0" applyAlignment="1" applyFont="1">
      <alignment shrinkToFit="0" vertical="bottom" wrapText="1"/>
    </xf>
    <xf borderId="0" fillId="6" fontId="4" numFmtId="0" xfId="0" applyAlignment="1" applyFont="1">
      <alignment vertical="bottom"/>
    </xf>
    <xf borderId="0" fillId="6" fontId="3" numFmtId="0" xfId="0" applyAlignment="1" applyFont="1">
      <alignment readingOrder="0" vertical="bottom"/>
    </xf>
    <xf borderId="2" fillId="6" fontId="3" numFmtId="0" xfId="0" applyAlignment="1" applyBorder="1" applyFont="1">
      <alignment readingOrder="0" vertical="bottom"/>
    </xf>
    <xf borderId="1" fillId="6" fontId="3" numFmtId="0" xfId="0" applyAlignment="1" applyBorder="1" applyFont="1">
      <alignment readingOrder="0" vertical="bottom"/>
    </xf>
    <xf borderId="0" fillId="6" fontId="3" numFmtId="9" xfId="0" applyAlignment="1" applyFont="1" applyNumberFormat="1">
      <alignment vertical="bottom"/>
    </xf>
    <xf borderId="0" fillId="6" fontId="3" numFmtId="9" xfId="0" applyAlignment="1" applyFont="1" applyNumberFormat="1">
      <alignment horizontal="right" vertical="bottom"/>
    </xf>
    <xf borderId="2" fillId="6" fontId="3" numFmtId="9" xfId="0" applyAlignment="1" applyBorder="1" applyFont="1" applyNumberFormat="1">
      <alignment horizontal="right" readingOrder="0" vertical="bottom"/>
    </xf>
    <xf borderId="1" fillId="6" fontId="3" numFmtId="9" xfId="0" applyAlignment="1" applyBorder="1" applyFont="1" applyNumberFormat="1">
      <alignment horizontal="right" vertical="bottom"/>
    </xf>
    <xf borderId="0" fillId="6" fontId="3" numFmtId="9" xfId="0" applyAlignment="1" applyFont="1" applyNumberFormat="1">
      <alignment horizontal="right" readingOrder="0" vertical="bottom"/>
    </xf>
    <xf borderId="0" fillId="6" fontId="3" numFmtId="0" xfId="0" applyAlignment="1" applyFont="1">
      <alignment vertical="bottom"/>
    </xf>
    <xf borderId="0" fillId="6" fontId="3" numFmtId="0" xfId="0" applyAlignment="1" applyFont="1">
      <alignment horizontal="right" vertical="bottom"/>
    </xf>
    <xf borderId="2" fillId="6" fontId="3" numFmtId="0" xfId="0" applyAlignment="1" applyBorder="1" applyFont="1">
      <alignment horizontal="right" readingOrder="0" vertical="bottom"/>
    </xf>
    <xf borderId="1" fillId="6" fontId="3" numFmtId="0" xfId="0" applyAlignment="1" applyBorder="1" applyFont="1">
      <alignment horizontal="right" vertical="bottom"/>
    </xf>
    <xf borderId="0" fillId="6" fontId="3" numFmtId="0" xfId="0" applyAlignment="1" applyFont="1">
      <alignment horizontal="right" readingOrder="0" vertical="bottom"/>
    </xf>
    <xf borderId="1" fillId="6" fontId="3" numFmtId="0" xfId="0" applyAlignment="1" applyBorder="1" applyFont="1">
      <alignment horizontal="right" readingOrder="0" vertical="bottom"/>
    </xf>
    <xf borderId="2" fillId="6" fontId="3" numFmtId="0" xfId="0" applyAlignment="1" applyBorder="1" applyFont="1">
      <alignment horizontal="right" vertical="bottom"/>
    </xf>
    <xf borderId="0" fillId="0" fontId="3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0" fillId="7" fontId="4" numFmtId="0" xfId="0" applyAlignment="1" applyFont="1">
      <alignment shrinkToFit="0" vertical="bottom" wrapText="1"/>
    </xf>
    <xf borderId="0" fillId="7" fontId="4" numFmtId="0" xfId="0" applyAlignment="1" applyFont="1">
      <alignment vertical="bottom"/>
    </xf>
    <xf borderId="0" fillId="7" fontId="3" numFmtId="0" xfId="0" applyAlignment="1" applyFont="1">
      <alignment vertical="bottom"/>
    </xf>
    <xf borderId="2" fillId="7" fontId="3" numFmtId="0" xfId="0" applyAlignment="1" applyBorder="1" applyFont="1">
      <alignment vertical="bottom"/>
    </xf>
    <xf borderId="1" fillId="7" fontId="3" numFmtId="0" xfId="0" applyAlignment="1" applyBorder="1" applyFont="1">
      <alignment vertical="bottom"/>
    </xf>
    <xf borderId="0" fillId="7" fontId="3" numFmtId="9" xfId="0" applyAlignment="1" applyFont="1" applyNumberFormat="1">
      <alignment vertical="bottom"/>
    </xf>
    <xf borderId="0" fillId="7" fontId="3" numFmtId="164" xfId="0" applyAlignment="1" applyFont="1" applyNumberFormat="1">
      <alignment horizontal="right" vertical="bottom"/>
    </xf>
    <xf borderId="2" fillId="7" fontId="3" numFmtId="164" xfId="0" applyAlignment="1" applyBorder="1" applyFont="1" applyNumberFormat="1">
      <alignment horizontal="right" readingOrder="0" vertical="bottom"/>
    </xf>
    <xf borderId="1" fillId="7" fontId="3" numFmtId="164" xfId="0" applyAlignment="1" applyBorder="1" applyFont="1" applyNumberFormat="1">
      <alignment horizontal="right" vertical="bottom"/>
    </xf>
    <xf borderId="1" fillId="7" fontId="3" numFmtId="164" xfId="0" applyAlignment="1" applyBorder="1" applyFont="1" applyNumberFormat="1">
      <alignment horizontal="right" readingOrder="0" vertical="bottom"/>
    </xf>
    <xf borderId="0" fillId="7" fontId="3" numFmtId="164" xfId="0" applyAlignment="1" applyFont="1" applyNumberFormat="1">
      <alignment horizontal="right" readingOrder="0" vertical="bottom"/>
    </xf>
    <xf borderId="2" fillId="7" fontId="3" numFmtId="164" xfId="0" applyAlignment="1" applyBorder="1" applyFont="1" applyNumberFormat="1">
      <alignment horizontal="right" vertical="bottom"/>
    </xf>
    <xf borderId="0" fillId="3" fontId="3" numFmtId="164" xfId="0" applyAlignment="1" applyFont="1" applyNumberFormat="1">
      <alignment vertical="bottom"/>
    </xf>
    <xf borderId="0" fillId="6" fontId="3" numFmtId="164" xfId="0" applyAlignment="1" applyFont="1" applyNumberFormat="1">
      <alignment vertical="bottom"/>
    </xf>
    <xf borderId="2" fillId="6" fontId="3" numFmtId="164" xfId="0" applyAlignment="1" applyBorder="1" applyFont="1" applyNumberFormat="1">
      <alignment vertical="bottom"/>
    </xf>
    <xf borderId="1" fillId="6" fontId="3" numFmtId="164" xfId="0" applyAlignment="1" applyBorder="1" applyFont="1" applyNumberFormat="1">
      <alignment vertical="bottom"/>
    </xf>
    <xf borderId="0" fillId="8" fontId="4" numFmtId="0" xfId="0" applyAlignment="1" applyFill="1" applyFont="1">
      <alignment shrinkToFit="0" vertical="bottom" wrapText="1"/>
    </xf>
    <xf borderId="0" fillId="8" fontId="4" numFmtId="0" xfId="0" applyAlignment="1" applyFont="1">
      <alignment vertical="bottom"/>
    </xf>
    <xf borderId="0" fillId="8" fontId="3" numFmtId="0" xfId="0" applyAlignment="1" applyFont="1">
      <alignment vertical="bottom"/>
    </xf>
    <xf borderId="2" fillId="8" fontId="3" numFmtId="0" xfId="0" applyAlignment="1" applyBorder="1" applyFont="1">
      <alignment vertical="bottom"/>
    </xf>
    <xf borderId="1" fillId="8" fontId="3" numFmtId="0" xfId="0" applyAlignment="1" applyBorder="1" applyFont="1">
      <alignment vertical="bottom"/>
    </xf>
    <xf borderId="0" fillId="8" fontId="3" numFmtId="9" xfId="0" applyAlignment="1" applyFont="1" applyNumberFormat="1">
      <alignment vertical="bottom"/>
    </xf>
    <xf borderId="0" fillId="8" fontId="3" numFmtId="164" xfId="0" applyAlignment="1" applyFont="1" applyNumberFormat="1">
      <alignment horizontal="right" vertical="bottom"/>
    </xf>
    <xf borderId="2" fillId="8" fontId="3" numFmtId="164" xfId="0" applyAlignment="1" applyBorder="1" applyFont="1" applyNumberFormat="1">
      <alignment horizontal="right" vertical="bottom"/>
    </xf>
    <xf borderId="1" fillId="8" fontId="3" numFmtId="164" xfId="0" applyAlignment="1" applyBorder="1" applyFont="1" applyNumberFormat="1">
      <alignment horizontal="right" vertical="bottom"/>
    </xf>
    <xf borderId="0" fillId="9" fontId="3" numFmtId="0" xfId="0" applyAlignment="1" applyFill="1" applyFont="1">
      <alignment vertical="bottom"/>
    </xf>
    <xf borderId="0" fillId="9" fontId="3" numFmtId="9" xfId="0" applyAlignment="1" applyFont="1" applyNumberFormat="1">
      <alignment vertical="bottom"/>
    </xf>
    <xf borderId="2" fillId="9" fontId="3" numFmtId="9" xfId="0" applyAlignment="1" applyBorder="1" applyFont="1" applyNumberFormat="1">
      <alignment vertical="bottom"/>
    </xf>
    <xf borderId="1" fillId="9" fontId="3" numFmtId="9" xfId="0" applyAlignment="1" applyBorder="1" applyFont="1" applyNumberFormat="1">
      <alignment vertical="bottom"/>
    </xf>
    <xf borderId="2" fillId="6" fontId="3" numFmtId="0" xfId="0" applyAlignment="1" applyBorder="1" applyFont="1">
      <alignment vertical="bottom"/>
    </xf>
    <xf borderId="1" fillId="6" fontId="3" numFmtId="0" xfId="0" applyAlignment="1" applyBorder="1" applyFont="1">
      <alignment vertical="bottom"/>
    </xf>
    <xf borderId="0" fillId="6" fontId="3" numFmtId="0" xfId="0" applyFont="1"/>
    <xf borderId="2" fillId="6" fontId="3" numFmtId="0" xfId="0" applyBorder="1" applyFont="1"/>
    <xf borderId="1" fillId="6" fontId="3" numFmtId="0" xfId="0" applyBorder="1" applyFont="1"/>
    <xf borderId="0" fillId="6" fontId="3" numFmtId="0" xfId="0" applyAlignment="1" applyFont="1">
      <alignment readingOrder="0"/>
    </xf>
    <xf borderId="1" fillId="6" fontId="3" numFmtId="0" xfId="0" applyAlignment="1" applyBorder="1" applyFont="1">
      <alignment readingOrder="0"/>
    </xf>
    <xf borderId="0" fillId="10" fontId="4" numFmtId="0" xfId="0" applyAlignment="1" applyFill="1" applyFont="1">
      <alignment vertical="bottom"/>
    </xf>
    <xf borderId="0" fillId="10" fontId="3" numFmtId="0" xfId="0" applyAlignment="1" applyFont="1">
      <alignment vertical="bottom"/>
    </xf>
    <xf borderId="2" fillId="10" fontId="3" numFmtId="0" xfId="0" applyAlignment="1" applyBorder="1" applyFont="1">
      <alignment vertical="bottom"/>
    </xf>
    <xf borderId="1" fillId="10" fontId="3" numFmtId="0" xfId="0" applyAlignment="1" applyBorder="1" applyFont="1">
      <alignment vertical="bottom"/>
    </xf>
    <xf borderId="0" fillId="10" fontId="3" numFmtId="9" xfId="0" applyAlignment="1" applyFont="1" applyNumberFormat="1">
      <alignment horizontal="right" vertical="bottom"/>
    </xf>
    <xf borderId="2" fillId="10" fontId="3" numFmtId="9" xfId="0" applyAlignment="1" applyBorder="1" applyFont="1" applyNumberFormat="1">
      <alignment horizontal="right" vertical="bottom"/>
    </xf>
    <xf borderId="1" fillId="10" fontId="3" numFmtId="9" xfId="0" applyAlignment="1" applyBorder="1" applyFont="1" applyNumberFormat="1">
      <alignment horizontal="right" vertical="bottom"/>
    </xf>
    <xf borderId="0" fillId="10" fontId="3" numFmtId="0" xfId="0" applyAlignment="1" applyFont="1">
      <alignment horizontal="right" vertical="bottom"/>
    </xf>
    <xf borderId="2" fillId="10" fontId="3" numFmtId="0" xfId="0" applyAlignment="1" applyBorder="1" applyFont="1">
      <alignment horizontal="right" vertical="bottom"/>
    </xf>
    <xf borderId="1" fillId="10" fontId="3" numFmtId="0" xfId="0" applyAlignment="1" applyBorder="1" applyFont="1">
      <alignment horizontal="right" vertical="bottom"/>
    </xf>
    <xf borderId="0" fillId="10" fontId="3" numFmtId="165" xfId="0" applyAlignment="1" applyFont="1" applyNumberFormat="1">
      <alignment vertical="bottom"/>
    </xf>
    <xf borderId="0" fillId="10" fontId="3" numFmtId="165" xfId="0" applyAlignment="1" applyFont="1" applyNumberFormat="1">
      <alignment horizontal="right" vertical="bottom"/>
    </xf>
    <xf borderId="2" fillId="10" fontId="3" numFmtId="165" xfId="0" applyAlignment="1" applyBorder="1" applyFont="1" applyNumberFormat="1">
      <alignment horizontal="right" vertical="bottom"/>
    </xf>
    <xf borderId="1" fillId="10" fontId="3" numFmtId="165" xfId="0" applyAlignment="1" applyBorder="1" applyFont="1" applyNumberFormat="1">
      <alignment horizontal="right" vertical="bottom"/>
    </xf>
    <xf borderId="0" fillId="10" fontId="3" numFmtId="1" xfId="0" applyAlignment="1" applyFont="1" applyNumberFormat="1">
      <alignment vertical="bottom"/>
    </xf>
    <xf borderId="0" fillId="10" fontId="3" numFmtId="1" xfId="0" applyAlignment="1" applyFont="1" applyNumberFormat="1">
      <alignment horizontal="right" vertical="bottom"/>
    </xf>
    <xf borderId="2" fillId="10" fontId="3" numFmtId="1" xfId="0" applyAlignment="1" applyBorder="1" applyFont="1" applyNumberFormat="1">
      <alignment horizontal="right" vertical="bottom"/>
    </xf>
    <xf borderId="1" fillId="10" fontId="3" numFmtId="1" xfId="0" applyAlignment="1" applyBorder="1" applyFont="1" applyNumberFormat="1">
      <alignment horizontal="right" vertical="bottom"/>
    </xf>
    <xf borderId="0" fillId="11" fontId="4" numFmtId="0" xfId="0" applyAlignment="1" applyFill="1" applyFont="1">
      <alignment vertical="bottom"/>
    </xf>
    <xf borderId="0" fillId="11" fontId="3" numFmtId="1" xfId="0" applyAlignment="1" applyFont="1" applyNumberFormat="1">
      <alignment vertical="bottom"/>
    </xf>
    <xf borderId="2" fillId="11" fontId="3" numFmtId="1" xfId="0" applyAlignment="1" applyBorder="1" applyFont="1" applyNumberFormat="1">
      <alignment vertical="bottom"/>
    </xf>
    <xf borderId="1" fillId="11" fontId="3" numFmtId="1" xfId="0" applyAlignment="1" applyBorder="1" applyFont="1" applyNumberFormat="1">
      <alignment vertical="bottom"/>
    </xf>
    <xf borderId="0" fillId="11" fontId="3" numFmtId="0" xfId="0" applyAlignment="1" applyFont="1">
      <alignment vertical="bottom"/>
    </xf>
    <xf borderId="0" fillId="11" fontId="3" numFmtId="1" xfId="0" applyAlignment="1" applyFont="1" applyNumberFormat="1">
      <alignment horizontal="right" vertical="bottom"/>
    </xf>
    <xf borderId="2" fillId="11" fontId="3" numFmtId="1" xfId="0" applyAlignment="1" applyBorder="1" applyFont="1" applyNumberFormat="1">
      <alignment horizontal="right" vertical="bottom"/>
    </xf>
    <xf borderId="1" fillId="11" fontId="3" numFmtId="1" xfId="0" applyAlignment="1" applyBorder="1" applyFont="1" applyNumberFormat="1">
      <alignment horizontal="right" vertical="bottom"/>
    </xf>
    <xf borderId="0" fillId="11" fontId="3" numFmtId="2" xfId="0" applyAlignment="1" applyFont="1" applyNumberFormat="1">
      <alignment horizontal="right" vertical="bottom"/>
    </xf>
    <xf borderId="2" fillId="11" fontId="3" numFmtId="2" xfId="0" applyAlignment="1" applyBorder="1" applyFont="1" applyNumberFormat="1">
      <alignment horizontal="right" vertical="bottom"/>
    </xf>
    <xf borderId="1" fillId="11" fontId="3" numFmtId="2" xfId="0" applyAlignment="1" applyBorder="1" applyFont="1" applyNumberFormat="1">
      <alignment horizontal="right" vertical="bottom"/>
    </xf>
    <xf borderId="0" fillId="11" fontId="3" numFmtId="165" xfId="0" applyAlignment="1" applyFont="1" applyNumberFormat="1">
      <alignment vertical="bottom"/>
    </xf>
    <xf borderId="0" fillId="11" fontId="3" numFmtId="165" xfId="0" applyAlignment="1" applyFont="1" applyNumberFormat="1">
      <alignment horizontal="right" vertical="bottom"/>
    </xf>
    <xf borderId="2" fillId="11" fontId="3" numFmtId="165" xfId="0" applyAlignment="1" applyBorder="1" applyFont="1" applyNumberFormat="1">
      <alignment horizontal="right" vertical="bottom"/>
    </xf>
    <xf borderId="1" fillId="11" fontId="3" numFmtId="165" xfId="0" applyAlignment="1" applyBorder="1" applyFont="1" applyNumberFormat="1">
      <alignment horizontal="right" vertical="bottom"/>
    </xf>
    <xf borderId="0" fillId="12" fontId="3" numFmtId="0" xfId="0" applyAlignment="1" applyFill="1" applyFont="1">
      <alignment vertical="bottom"/>
    </xf>
    <xf borderId="0" fillId="12" fontId="4" numFmtId="0" xfId="0" applyAlignment="1" applyFont="1">
      <alignment vertical="bottom"/>
    </xf>
    <xf borderId="0" fillId="12" fontId="3" numFmtId="1" xfId="0" applyAlignment="1" applyFont="1" applyNumberFormat="1">
      <alignment vertical="bottom"/>
    </xf>
    <xf borderId="2" fillId="12" fontId="3" numFmtId="1" xfId="0" applyAlignment="1" applyBorder="1" applyFont="1" applyNumberFormat="1">
      <alignment vertical="bottom"/>
    </xf>
    <xf borderId="1" fillId="12" fontId="3" numFmtId="1" xfId="0" applyAlignment="1" applyBorder="1" applyFont="1" applyNumberFormat="1">
      <alignment vertical="bottom"/>
    </xf>
    <xf borderId="1" fillId="12" fontId="3" numFmtId="1" xfId="0" applyAlignment="1" applyBorder="1" applyFont="1" applyNumberFormat="1">
      <alignment horizontal="right" vertical="bottom"/>
    </xf>
    <xf borderId="0" fillId="12" fontId="3" numFmtId="1" xfId="0" applyAlignment="1" applyFont="1" applyNumberFormat="1">
      <alignment horizontal="right" vertical="bottom"/>
    </xf>
    <xf borderId="0" fillId="11" fontId="4" numFmtId="0" xfId="0" applyAlignment="1" applyFont="1">
      <alignment readingOrder="0" vertical="bottom"/>
    </xf>
    <xf borderId="2" fillId="11" fontId="3" numFmtId="0" xfId="0" applyAlignment="1" applyBorder="1" applyFont="1">
      <alignment vertical="bottom"/>
    </xf>
    <xf borderId="1" fillId="11" fontId="3" numFmtId="0" xfId="0" applyAlignment="1" applyBorder="1" applyFont="1">
      <alignment vertical="bottom"/>
    </xf>
    <xf borderId="2" fillId="0" fontId="2" numFmtId="0" xfId="0" applyBorder="1" applyFont="1"/>
    <xf borderId="0" fillId="12" fontId="1" numFmtId="0" xfId="0" applyAlignment="1" applyFont="1">
      <alignment readingOrder="0"/>
    </xf>
    <xf borderId="0" fillId="12" fontId="2" numFmtId="0" xfId="0" applyFont="1"/>
    <xf borderId="2" fillId="12" fontId="2" numFmtId="0" xfId="0" applyBorder="1" applyFont="1"/>
    <xf borderId="1" fillId="12" fontId="2" numFmtId="0" xfId="0" applyBorder="1" applyFont="1"/>
    <xf borderId="0" fillId="12" fontId="2" numFmtId="1" xfId="0" applyFont="1" applyNumberFormat="1"/>
    <xf borderId="2" fillId="12" fontId="2" numFmtId="1" xfId="0" applyBorder="1" applyFont="1" applyNumberFormat="1"/>
    <xf borderId="1" fillId="12" fontId="2" numFmtId="1" xfId="0" applyBorder="1" applyFont="1" applyNumberFormat="1"/>
    <xf borderId="0" fillId="0" fontId="2" numFmtId="3" xfId="0" applyAlignment="1" applyFont="1" applyNumberFormat="1">
      <alignment readingOrder="0"/>
    </xf>
    <xf borderId="0" fillId="0" fontId="2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1" max="11" width="14.75"/>
  </cols>
  <sheetData>
    <row r="1">
      <c r="A1" s="1" t="s">
        <v>0</v>
      </c>
      <c r="B1" s="2"/>
      <c r="C1" s="2"/>
      <c r="D1" s="2"/>
      <c r="L1" s="3" t="s">
        <v>1</v>
      </c>
    </row>
    <row r="2">
      <c r="A2" s="1" t="s">
        <v>2</v>
      </c>
      <c r="B2" s="2" t="s">
        <v>3</v>
      </c>
      <c r="C2" s="2" t="s">
        <v>4</v>
      </c>
      <c r="D2" s="2" t="s">
        <v>5</v>
      </c>
      <c r="G2" s="2" t="s">
        <v>6</v>
      </c>
      <c r="L2" s="3" t="s">
        <v>2</v>
      </c>
      <c r="M2" s="2" t="s">
        <v>3</v>
      </c>
      <c r="N2" s="2" t="s">
        <v>4</v>
      </c>
      <c r="O2" s="2" t="s">
        <v>5</v>
      </c>
    </row>
    <row r="3">
      <c r="A3" s="2" t="s">
        <v>7</v>
      </c>
      <c r="B3" s="2">
        <v>3.0</v>
      </c>
      <c r="C3" s="2">
        <v>3.6</v>
      </c>
      <c r="D3" s="2">
        <v>4.5</v>
      </c>
      <c r="L3" s="4"/>
      <c r="M3" s="2">
        <v>3.0</v>
      </c>
      <c r="N3" s="2">
        <v>3.6</v>
      </c>
      <c r="O3" s="2">
        <v>4.5</v>
      </c>
    </row>
    <row r="4">
      <c r="D4" s="2" t="s">
        <v>8</v>
      </c>
      <c r="L4" s="4"/>
      <c r="O4" s="2" t="s">
        <v>9</v>
      </c>
    </row>
    <row r="5">
      <c r="L5" s="4"/>
      <c r="M5" s="2" t="s">
        <v>3</v>
      </c>
      <c r="N5" s="2" t="s">
        <v>10</v>
      </c>
      <c r="O5" s="2" t="s">
        <v>11</v>
      </c>
    </row>
    <row r="6">
      <c r="B6" s="2" t="s">
        <v>3</v>
      </c>
      <c r="C6" s="2" t="s">
        <v>10</v>
      </c>
      <c r="D6" s="2" t="s">
        <v>11</v>
      </c>
      <c r="L6" s="5" t="s">
        <v>12</v>
      </c>
      <c r="M6" s="2">
        <v>20.0</v>
      </c>
      <c r="N6" s="2">
        <v>30.0</v>
      </c>
      <c r="O6" s="2">
        <v>70.0</v>
      </c>
    </row>
    <row r="7">
      <c r="A7" s="2" t="s">
        <v>12</v>
      </c>
      <c r="B7" s="2">
        <v>20.0</v>
      </c>
      <c r="C7" s="2">
        <v>22.0</v>
      </c>
      <c r="D7" s="2">
        <v>62.0</v>
      </c>
      <c r="L7" s="5" t="s">
        <v>13</v>
      </c>
      <c r="M7" s="2">
        <v>20.0</v>
      </c>
      <c r="N7" s="2">
        <v>30.0</v>
      </c>
      <c r="O7" s="2">
        <v>46.0</v>
      </c>
    </row>
    <row r="8">
      <c r="A8" s="2" t="s">
        <v>13</v>
      </c>
      <c r="B8" s="2">
        <v>20.0</v>
      </c>
      <c r="C8" s="2">
        <v>22.0</v>
      </c>
      <c r="D8" s="2">
        <v>38.0</v>
      </c>
      <c r="L8" s="4"/>
      <c r="O8" s="2" t="s">
        <v>14</v>
      </c>
    </row>
    <row r="9">
      <c r="D9" s="2" t="s">
        <v>15</v>
      </c>
      <c r="L9" s="4"/>
    </row>
    <row r="10">
      <c r="L10" s="5"/>
    </row>
    <row r="11">
      <c r="B11" s="2" t="s">
        <v>3</v>
      </c>
      <c r="C11" s="2" t="s">
        <v>16</v>
      </c>
      <c r="D11" s="2" t="s">
        <v>17</v>
      </c>
      <c r="L11" s="4"/>
      <c r="M11" s="2" t="s">
        <v>3</v>
      </c>
      <c r="N11" s="2" t="s">
        <v>16</v>
      </c>
      <c r="O11" s="2" t="s">
        <v>17</v>
      </c>
    </row>
    <row r="12">
      <c r="A12" s="2" t="s">
        <v>18</v>
      </c>
      <c r="B12" s="2">
        <v>30.0</v>
      </c>
      <c r="C12" s="2">
        <v>45.0</v>
      </c>
      <c r="D12" s="2">
        <v>51.0</v>
      </c>
      <c r="L12" s="5" t="s">
        <v>18</v>
      </c>
      <c r="M12" s="2">
        <v>30.0</v>
      </c>
      <c r="N12" s="2">
        <v>45.0</v>
      </c>
      <c r="O12" s="2">
        <v>51.0</v>
      </c>
    </row>
    <row r="13">
      <c r="D13" s="2" t="s">
        <v>19</v>
      </c>
      <c r="L13" s="4"/>
      <c r="O13" s="2" t="s">
        <v>20</v>
      </c>
    </row>
    <row r="14">
      <c r="L14" s="4"/>
    </row>
    <row r="15">
      <c r="B15" s="2" t="s">
        <v>21</v>
      </c>
      <c r="C15" s="2" t="s">
        <v>22</v>
      </c>
      <c r="D15" s="2" t="s">
        <v>23</v>
      </c>
      <c r="L15" s="4"/>
      <c r="M15" s="2" t="s">
        <v>21</v>
      </c>
      <c r="N15" s="2" t="s">
        <v>22</v>
      </c>
      <c r="O15" s="2" t="s">
        <v>23</v>
      </c>
    </row>
    <row r="16">
      <c r="A16" s="2" t="s">
        <v>24</v>
      </c>
      <c r="B16" s="2">
        <v>130.0</v>
      </c>
      <c r="C16" s="2">
        <v>390.0</v>
      </c>
      <c r="D16" s="2">
        <v>546.0</v>
      </c>
      <c r="L16" s="6" t="s">
        <v>24</v>
      </c>
      <c r="M16" s="2">
        <v>130.0</v>
      </c>
      <c r="N16" s="2">
        <v>390.0</v>
      </c>
      <c r="O16" s="2">
        <v>546.0</v>
      </c>
    </row>
    <row r="17">
      <c r="A17" s="2" t="s">
        <v>25</v>
      </c>
      <c r="B17" s="7">
        <f>B16/B16</f>
        <v>1</v>
      </c>
      <c r="C17" s="7">
        <f>C16/B16</f>
        <v>3</v>
      </c>
      <c r="D17" s="7">
        <f>D16/B16</f>
        <v>4.2</v>
      </c>
      <c r="L17" s="5" t="s">
        <v>25</v>
      </c>
      <c r="M17" s="7">
        <f>M16/M16</f>
        <v>1</v>
      </c>
      <c r="N17" s="7">
        <f>N16/M16</f>
        <v>3</v>
      </c>
      <c r="O17" s="7">
        <f>O16/M16</f>
        <v>4.2</v>
      </c>
    </row>
    <row r="18">
      <c r="A18" s="2" t="s">
        <v>26</v>
      </c>
      <c r="C18" s="2">
        <v>2.0</v>
      </c>
      <c r="D18" s="2">
        <v>3.2</v>
      </c>
      <c r="L18" s="6" t="s">
        <v>26</v>
      </c>
      <c r="N18" s="2">
        <v>2.0</v>
      </c>
      <c r="O18" s="2">
        <v>3.2</v>
      </c>
    </row>
    <row r="19">
      <c r="D19" s="2" t="s">
        <v>27</v>
      </c>
      <c r="L19" s="4"/>
      <c r="O19" s="2" t="s">
        <v>28</v>
      </c>
    </row>
    <row r="20">
      <c r="L20" s="4"/>
    </row>
    <row r="21">
      <c r="A21" s="1" t="s">
        <v>29</v>
      </c>
      <c r="B21" s="2" t="s">
        <v>3</v>
      </c>
      <c r="C21" s="2" t="s">
        <v>30</v>
      </c>
      <c r="L21" s="8"/>
      <c r="M21" s="2" t="s">
        <v>3</v>
      </c>
      <c r="N21" s="9" t="s">
        <v>31</v>
      </c>
      <c r="O21" s="2" t="s">
        <v>32</v>
      </c>
      <c r="P21" s="9" t="s">
        <v>31</v>
      </c>
    </row>
    <row r="22">
      <c r="A22" s="2" t="s">
        <v>33</v>
      </c>
      <c r="B22" s="2">
        <v>5.0</v>
      </c>
      <c r="C22" s="2">
        <v>16.0</v>
      </c>
      <c r="L22" s="6" t="s">
        <v>33</v>
      </c>
      <c r="M22" s="2">
        <v>118.0</v>
      </c>
      <c r="N22" s="7">
        <v>1.0</v>
      </c>
      <c r="O22" s="2">
        <v>313.0</v>
      </c>
      <c r="P22" s="7">
        <v>1.0</v>
      </c>
    </row>
    <row r="23">
      <c r="A23" s="2" t="s">
        <v>34</v>
      </c>
      <c r="B23" s="2">
        <v>11.0</v>
      </c>
      <c r="C23" s="2">
        <v>35.0</v>
      </c>
      <c r="L23" s="6" t="s">
        <v>35</v>
      </c>
      <c r="M23" s="2">
        <v>236.0</v>
      </c>
      <c r="N23" s="10">
        <v>2.0</v>
      </c>
      <c r="O23" s="2">
        <v>626.0</v>
      </c>
      <c r="P23" s="10">
        <v>2.0</v>
      </c>
    </row>
    <row r="24">
      <c r="A24" s="2" t="s">
        <v>36</v>
      </c>
      <c r="B24" s="2">
        <v>105.0</v>
      </c>
      <c r="C24" s="2">
        <v>335.0</v>
      </c>
      <c r="L24" s="5" t="s">
        <v>36</v>
      </c>
      <c r="M24" s="9">
        <v>2481.0</v>
      </c>
      <c r="N24" s="11">
        <v>21.02542372881356</v>
      </c>
      <c r="O24" s="9">
        <v>6574.0</v>
      </c>
      <c r="P24" s="7">
        <v>21.003194888178914</v>
      </c>
    </row>
    <row r="25">
      <c r="C25" s="2" t="s">
        <v>37</v>
      </c>
      <c r="L25" s="4"/>
      <c r="N25" s="9" t="s">
        <v>38</v>
      </c>
    </row>
    <row r="26">
      <c r="L26" s="4"/>
    </row>
    <row r="27">
      <c r="B27" s="2" t="s">
        <v>39</v>
      </c>
      <c r="C27" s="2" t="s">
        <v>40</v>
      </c>
      <c r="D27" s="2" t="s">
        <v>41</v>
      </c>
      <c r="E27" s="2" t="s">
        <v>42</v>
      </c>
      <c r="F27" s="2" t="s">
        <v>43</v>
      </c>
      <c r="H27" s="2" t="s">
        <v>30</v>
      </c>
      <c r="I27" s="2" t="s">
        <v>44</v>
      </c>
      <c r="J27" s="2" t="s">
        <v>42</v>
      </c>
      <c r="K27" s="2" t="s">
        <v>43</v>
      </c>
      <c r="L27" s="3" t="s">
        <v>29</v>
      </c>
    </row>
    <row r="28">
      <c r="A28" s="2" t="s">
        <v>45</v>
      </c>
      <c r="B28" s="2">
        <v>48.0</v>
      </c>
      <c r="C28" s="2">
        <v>57.0</v>
      </c>
      <c r="D28" s="2">
        <v>79.0</v>
      </c>
      <c r="E28" s="2">
        <v>101.0</v>
      </c>
      <c r="F28" s="2">
        <v>122.0</v>
      </c>
      <c r="H28" s="2">
        <v>32.0</v>
      </c>
      <c r="I28" s="2">
        <v>72.0</v>
      </c>
      <c r="J28" s="2">
        <v>112.0</v>
      </c>
      <c r="K28" s="2">
        <v>152.0</v>
      </c>
      <c r="L28" s="6" t="s">
        <v>46</v>
      </c>
      <c r="M28" s="9" t="s">
        <v>30</v>
      </c>
      <c r="N28" s="9" t="s">
        <v>44</v>
      </c>
      <c r="O28" s="9" t="s">
        <v>42</v>
      </c>
      <c r="P28" s="9" t="s">
        <v>43</v>
      </c>
    </row>
    <row r="29">
      <c r="A29" s="2" t="s">
        <v>47</v>
      </c>
      <c r="B29" s="2">
        <v>212.0</v>
      </c>
      <c r="C29" s="2">
        <v>253.0</v>
      </c>
      <c r="D29" s="2">
        <v>348.0</v>
      </c>
      <c r="E29" s="2">
        <v>443.0</v>
      </c>
      <c r="F29" s="2">
        <v>538.0</v>
      </c>
      <c r="H29" s="2">
        <v>141.0</v>
      </c>
      <c r="I29" s="2">
        <v>317.0</v>
      </c>
      <c r="J29" s="2">
        <v>492.0</v>
      </c>
      <c r="K29" s="2">
        <v>669.0</v>
      </c>
      <c r="L29" s="5" t="s">
        <v>45</v>
      </c>
      <c r="M29" s="2">
        <v>1082.0</v>
      </c>
      <c r="N29" s="2">
        <v>2434.0</v>
      </c>
      <c r="O29" s="2">
        <v>3786.0</v>
      </c>
      <c r="P29" s="2">
        <v>5138.0</v>
      </c>
    </row>
    <row r="30">
      <c r="A30" s="2" t="s">
        <v>36</v>
      </c>
      <c r="B30" s="2">
        <v>1008.0</v>
      </c>
      <c r="C30" s="2">
        <v>1207.0</v>
      </c>
      <c r="D30" s="2">
        <v>1660.0</v>
      </c>
      <c r="E30" s="2">
        <v>2113.0</v>
      </c>
      <c r="F30" s="2">
        <v>2565.0</v>
      </c>
      <c r="L30" s="5" t="s">
        <v>47</v>
      </c>
      <c r="M30" s="2">
        <v>2383.0</v>
      </c>
      <c r="N30" s="2">
        <v>5363.0</v>
      </c>
      <c r="O30" s="2">
        <v>8342.0</v>
      </c>
      <c r="P30" s="2">
        <v>11321.0</v>
      </c>
    </row>
    <row r="31">
      <c r="B31" s="2" t="s">
        <v>48</v>
      </c>
      <c r="H31" s="2" t="s">
        <v>49</v>
      </c>
      <c r="L31" s="6" t="s">
        <v>50</v>
      </c>
      <c r="M31" s="7">
        <f t="shared" ref="M31:P31" si="1">M30/M29</f>
        <v>2.202402957</v>
      </c>
      <c r="N31" s="7">
        <f t="shared" si="1"/>
        <v>2.20336894</v>
      </c>
      <c r="O31" s="7">
        <f t="shared" si="1"/>
        <v>2.203380877</v>
      </c>
      <c r="P31" s="7">
        <f t="shared" si="1"/>
        <v>2.203386532</v>
      </c>
    </row>
    <row r="32">
      <c r="B32" s="2" t="s">
        <v>51</v>
      </c>
      <c r="H32" s="2" t="s">
        <v>52</v>
      </c>
      <c r="L32" s="4"/>
      <c r="N32" s="2" t="s">
        <v>53</v>
      </c>
    </row>
    <row r="33">
      <c r="B33" s="2" t="s">
        <v>54</v>
      </c>
      <c r="H33" s="2" t="s">
        <v>55</v>
      </c>
      <c r="L33" s="4"/>
    </row>
    <row r="34">
      <c r="H34" s="2" t="s">
        <v>56</v>
      </c>
      <c r="L34" s="4"/>
      <c r="M34" s="2" t="s">
        <v>57</v>
      </c>
      <c r="N34" s="2" t="s">
        <v>41</v>
      </c>
      <c r="O34" s="2" t="s">
        <v>42</v>
      </c>
      <c r="P34" s="2" t="s">
        <v>43</v>
      </c>
    </row>
    <row r="35">
      <c r="H35" s="2" t="s">
        <v>58</v>
      </c>
      <c r="L35" s="6" t="s">
        <v>59</v>
      </c>
      <c r="M35" s="12">
        <v>2.0</v>
      </c>
      <c r="N35" s="2">
        <v>1.53</v>
      </c>
      <c r="O35" s="2">
        <v>1.23</v>
      </c>
      <c r="P35" s="2">
        <v>1.05</v>
      </c>
    </row>
    <row r="36">
      <c r="L36" s="6" t="s">
        <v>60</v>
      </c>
      <c r="M36" s="2">
        <v>1.42</v>
      </c>
      <c r="N36" s="2">
        <v>1.17</v>
      </c>
      <c r="O36" s="12">
        <v>1.0</v>
      </c>
      <c r="P36" s="2">
        <v>0.87</v>
      </c>
    </row>
    <row r="37">
      <c r="A37" s="1" t="s">
        <v>61</v>
      </c>
      <c r="B37" s="2" t="s">
        <v>62</v>
      </c>
      <c r="C37" s="2" t="s">
        <v>63</v>
      </c>
      <c r="L37" s="4"/>
      <c r="N37" s="2" t="s">
        <v>64</v>
      </c>
    </row>
    <row r="38">
      <c r="A38" s="2" t="s">
        <v>65</v>
      </c>
      <c r="B38" s="2" t="s">
        <v>66</v>
      </c>
      <c r="C38" s="2" t="s">
        <v>67</v>
      </c>
      <c r="L38" s="4"/>
    </row>
    <row r="39">
      <c r="C39" s="2" t="s">
        <v>68</v>
      </c>
      <c r="L39" s="4"/>
    </row>
    <row r="40">
      <c r="L40" s="4"/>
      <c r="M40" s="13" t="s">
        <v>69</v>
      </c>
      <c r="N40" s="14"/>
      <c r="P40" s="2" t="s">
        <v>70</v>
      </c>
    </row>
    <row r="41">
      <c r="B41" s="2" t="s">
        <v>62</v>
      </c>
      <c r="C41" s="2" t="s">
        <v>71</v>
      </c>
      <c r="D41" s="2" t="s">
        <v>72</v>
      </c>
      <c r="E41" s="2" t="s">
        <v>73</v>
      </c>
      <c r="L41" s="4"/>
      <c r="M41" s="15" t="s">
        <v>74</v>
      </c>
      <c r="N41" s="16" t="s">
        <v>75</v>
      </c>
      <c r="P41" s="2" t="s">
        <v>76</v>
      </c>
    </row>
    <row r="42">
      <c r="A42" s="2" t="s">
        <v>77</v>
      </c>
      <c r="B42" s="2" t="s">
        <v>78</v>
      </c>
      <c r="C42" s="2" t="s">
        <v>79</v>
      </c>
      <c r="L42" s="4"/>
      <c r="M42" s="15" t="s">
        <v>80</v>
      </c>
      <c r="N42" s="16" t="s">
        <v>75</v>
      </c>
      <c r="P42" s="2" t="s">
        <v>81</v>
      </c>
    </row>
    <row r="43">
      <c r="C43" s="2" t="s">
        <v>82</v>
      </c>
      <c r="L43" s="4"/>
      <c r="M43" s="15" t="s">
        <v>83</v>
      </c>
      <c r="N43" s="16" t="s">
        <v>75</v>
      </c>
      <c r="P43" s="2" t="s">
        <v>84</v>
      </c>
    </row>
    <row r="44">
      <c r="L44" s="4"/>
      <c r="M44" s="15" t="s">
        <v>85</v>
      </c>
      <c r="N44" s="17" t="s">
        <v>86</v>
      </c>
    </row>
    <row r="45">
      <c r="L45" s="4"/>
      <c r="M45" s="15" t="s">
        <v>7</v>
      </c>
      <c r="N45" s="18" t="s">
        <v>87</v>
      </c>
    </row>
    <row r="46">
      <c r="L46" s="4"/>
      <c r="M46" s="15" t="s">
        <v>88</v>
      </c>
      <c r="N46" s="18" t="s">
        <v>87</v>
      </c>
    </row>
    <row r="47">
      <c r="L47" s="4"/>
      <c r="M47" s="15" t="s">
        <v>89</v>
      </c>
      <c r="N47" s="18" t="s">
        <v>87</v>
      </c>
    </row>
    <row r="48">
      <c r="L48" s="4"/>
      <c r="M48" s="15" t="s">
        <v>90</v>
      </c>
      <c r="N48" s="18" t="s">
        <v>87</v>
      </c>
    </row>
    <row r="49">
      <c r="L49" s="4"/>
      <c r="M49" s="15" t="s">
        <v>91</v>
      </c>
      <c r="N49" s="18" t="s">
        <v>87</v>
      </c>
      <c r="P49" s="2" t="s">
        <v>92</v>
      </c>
    </row>
    <row r="50">
      <c r="L50" s="4"/>
      <c r="M50" s="15" t="s">
        <v>93</v>
      </c>
      <c r="N50" s="18" t="s">
        <v>87</v>
      </c>
    </row>
    <row r="51">
      <c r="L51" s="4"/>
      <c r="M51" s="15" t="s">
        <v>94</v>
      </c>
      <c r="N51" s="19" t="s">
        <v>95</v>
      </c>
    </row>
    <row r="52">
      <c r="L52" s="4"/>
      <c r="M52" s="15" t="s">
        <v>96</v>
      </c>
      <c r="N52" s="19" t="s">
        <v>95</v>
      </c>
    </row>
    <row r="53">
      <c r="L53" s="4"/>
      <c r="M53" s="15" t="s">
        <v>97</v>
      </c>
      <c r="N53" s="19" t="s">
        <v>95</v>
      </c>
    </row>
    <row r="54">
      <c r="L54" s="4"/>
      <c r="M54" s="15" t="s">
        <v>98</v>
      </c>
      <c r="N54" s="19" t="s">
        <v>95</v>
      </c>
    </row>
    <row r="55">
      <c r="L55" s="4"/>
      <c r="M55" s="15" t="s">
        <v>99</v>
      </c>
      <c r="N55" s="19" t="s">
        <v>95</v>
      </c>
    </row>
    <row r="56">
      <c r="L56" s="4"/>
      <c r="M56" s="15" t="s">
        <v>100</v>
      </c>
      <c r="N56" s="19" t="s">
        <v>95</v>
      </c>
    </row>
    <row r="57">
      <c r="L57" s="4"/>
    </row>
    <row r="58">
      <c r="L58" s="4"/>
    </row>
    <row r="59">
      <c r="L59" s="4"/>
    </row>
    <row r="60">
      <c r="L60" s="4"/>
    </row>
    <row r="61">
      <c r="L61" s="4"/>
    </row>
    <row r="62">
      <c r="L62" s="4"/>
    </row>
    <row r="63">
      <c r="L63" s="4"/>
    </row>
    <row r="64">
      <c r="L64" s="4"/>
    </row>
    <row r="65">
      <c r="L65" s="4"/>
    </row>
    <row r="66">
      <c r="L66" s="4"/>
    </row>
    <row r="67">
      <c r="L67" s="4"/>
    </row>
    <row r="68">
      <c r="L68" s="4"/>
    </row>
    <row r="69">
      <c r="L69" s="4"/>
    </row>
    <row r="70">
      <c r="L70" s="4"/>
    </row>
    <row r="71">
      <c r="L71" s="4"/>
    </row>
    <row r="72">
      <c r="L72" s="4"/>
    </row>
    <row r="73">
      <c r="L73" s="4"/>
    </row>
    <row r="74">
      <c r="L74" s="4"/>
    </row>
    <row r="75">
      <c r="L75" s="4"/>
    </row>
    <row r="76">
      <c r="L76" s="4"/>
    </row>
    <row r="77">
      <c r="L77" s="4"/>
    </row>
    <row r="78">
      <c r="L78" s="4"/>
    </row>
    <row r="79">
      <c r="L79" s="4"/>
    </row>
    <row r="80">
      <c r="L80" s="4"/>
    </row>
    <row r="81">
      <c r="L81" s="4"/>
    </row>
    <row r="82">
      <c r="L82" s="4"/>
    </row>
    <row r="83">
      <c r="L83" s="4"/>
    </row>
    <row r="84">
      <c r="L84" s="4"/>
    </row>
    <row r="85">
      <c r="L85" s="4"/>
    </row>
    <row r="86">
      <c r="L86" s="4"/>
    </row>
    <row r="87">
      <c r="L87" s="4"/>
    </row>
    <row r="88">
      <c r="L88" s="4"/>
    </row>
    <row r="89">
      <c r="L89" s="4"/>
    </row>
    <row r="90">
      <c r="L90" s="4"/>
    </row>
    <row r="91">
      <c r="L91" s="4"/>
    </row>
    <row r="92">
      <c r="L92" s="4"/>
    </row>
    <row r="93">
      <c r="L93" s="4"/>
    </row>
    <row r="94">
      <c r="L94" s="4"/>
    </row>
    <row r="95">
      <c r="L95" s="4"/>
    </row>
    <row r="96">
      <c r="L96" s="4"/>
    </row>
    <row r="97">
      <c r="L97" s="4"/>
    </row>
    <row r="98">
      <c r="L98" s="4"/>
    </row>
    <row r="99">
      <c r="L99" s="4"/>
    </row>
    <row r="100">
      <c r="L100" s="4"/>
    </row>
    <row r="101">
      <c r="L101" s="4"/>
    </row>
    <row r="102">
      <c r="L102" s="4"/>
    </row>
    <row r="103">
      <c r="L103" s="4"/>
    </row>
    <row r="104">
      <c r="L104" s="4"/>
    </row>
    <row r="105">
      <c r="L105" s="4"/>
    </row>
    <row r="106">
      <c r="L106" s="4"/>
    </row>
    <row r="107">
      <c r="L107" s="4"/>
    </row>
    <row r="108">
      <c r="L108" s="4"/>
    </row>
    <row r="109">
      <c r="L109" s="4"/>
    </row>
    <row r="110">
      <c r="L110" s="4"/>
    </row>
    <row r="111">
      <c r="L111" s="4"/>
    </row>
    <row r="112">
      <c r="L112" s="4"/>
    </row>
    <row r="113">
      <c r="L113" s="4"/>
    </row>
    <row r="114">
      <c r="L114" s="4"/>
    </row>
    <row r="115">
      <c r="L115" s="4"/>
    </row>
    <row r="116">
      <c r="L116" s="4"/>
    </row>
    <row r="117">
      <c r="L117" s="4"/>
    </row>
    <row r="118">
      <c r="L118" s="4"/>
    </row>
    <row r="119">
      <c r="L119" s="4"/>
    </row>
    <row r="120">
      <c r="L120" s="4"/>
    </row>
    <row r="121">
      <c r="L121" s="4"/>
    </row>
    <row r="122">
      <c r="L122" s="4"/>
    </row>
    <row r="123">
      <c r="L123" s="4"/>
    </row>
    <row r="124">
      <c r="L124" s="4"/>
    </row>
    <row r="125">
      <c r="L125" s="4"/>
    </row>
    <row r="126">
      <c r="L126" s="4"/>
    </row>
    <row r="127">
      <c r="L127" s="4"/>
    </row>
    <row r="128">
      <c r="L128" s="4"/>
    </row>
    <row r="129">
      <c r="L129" s="4"/>
    </row>
    <row r="130">
      <c r="L130" s="4"/>
    </row>
    <row r="131">
      <c r="L131" s="4"/>
    </row>
    <row r="132">
      <c r="L132" s="4"/>
    </row>
    <row r="133">
      <c r="L133" s="4"/>
    </row>
    <row r="134">
      <c r="L134" s="4"/>
    </row>
    <row r="135">
      <c r="L135" s="4"/>
    </row>
    <row r="136">
      <c r="L136" s="4"/>
    </row>
    <row r="137">
      <c r="L137" s="4"/>
    </row>
    <row r="138">
      <c r="L138" s="4"/>
    </row>
    <row r="139">
      <c r="L139" s="4"/>
    </row>
    <row r="140">
      <c r="L140" s="4"/>
    </row>
    <row r="141">
      <c r="L141" s="4"/>
    </row>
    <row r="142">
      <c r="L142" s="4"/>
    </row>
    <row r="143">
      <c r="L143" s="4"/>
    </row>
    <row r="144">
      <c r="L144" s="4"/>
    </row>
    <row r="145">
      <c r="L145" s="4"/>
    </row>
    <row r="146">
      <c r="L146" s="4"/>
    </row>
    <row r="147">
      <c r="L147" s="4"/>
    </row>
    <row r="148">
      <c r="L148" s="4"/>
    </row>
    <row r="149">
      <c r="L149" s="4"/>
    </row>
    <row r="150">
      <c r="L150" s="4"/>
    </row>
    <row r="151">
      <c r="L151" s="4"/>
    </row>
    <row r="152">
      <c r="L152" s="4"/>
    </row>
    <row r="153">
      <c r="L153" s="4"/>
    </row>
    <row r="154">
      <c r="L154" s="4"/>
    </row>
    <row r="155">
      <c r="L155" s="4"/>
    </row>
    <row r="156">
      <c r="L156" s="4"/>
    </row>
    <row r="157">
      <c r="L157" s="4"/>
    </row>
    <row r="158">
      <c r="L158" s="4"/>
    </row>
    <row r="159">
      <c r="L159" s="4"/>
    </row>
    <row r="160">
      <c r="L160" s="4"/>
    </row>
    <row r="161">
      <c r="L161" s="4"/>
    </row>
    <row r="162">
      <c r="L162" s="4"/>
    </row>
    <row r="163">
      <c r="L163" s="4"/>
    </row>
    <row r="164">
      <c r="L164" s="4"/>
    </row>
    <row r="165">
      <c r="L165" s="4"/>
    </row>
    <row r="166">
      <c r="L166" s="4"/>
    </row>
    <row r="167">
      <c r="L167" s="4"/>
    </row>
    <row r="168">
      <c r="L168" s="4"/>
    </row>
    <row r="169">
      <c r="L169" s="4"/>
    </row>
    <row r="170">
      <c r="L170" s="4"/>
    </row>
    <row r="171">
      <c r="L171" s="4"/>
    </row>
    <row r="172">
      <c r="L172" s="4"/>
    </row>
    <row r="173">
      <c r="L173" s="4"/>
    </row>
    <row r="174">
      <c r="L174" s="4"/>
    </row>
    <row r="175">
      <c r="L175" s="4"/>
    </row>
    <row r="176">
      <c r="L176" s="4"/>
    </row>
    <row r="177">
      <c r="L177" s="4"/>
    </row>
    <row r="178">
      <c r="L178" s="4"/>
    </row>
    <row r="179">
      <c r="L179" s="4"/>
    </row>
    <row r="180">
      <c r="L180" s="4"/>
    </row>
    <row r="181">
      <c r="L181" s="4"/>
    </row>
    <row r="182">
      <c r="L182" s="4"/>
    </row>
    <row r="183">
      <c r="L183" s="4"/>
    </row>
    <row r="184">
      <c r="L184" s="4"/>
    </row>
    <row r="185">
      <c r="L185" s="4"/>
    </row>
    <row r="186">
      <c r="L186" s="4"/>
    </row>
    <row r="187">
      <c r="L187" s="4"/>
    </row>
    <row r="188">
      <c r="L188" s="4"/>
    </row>
    <row r="189">
      <c r="L189" s="4"/>
    </row>
    <row r="190">
      <c r="L190" s="4"/>
    </row>
    <row r="191">
      <c r="L191" s="4"/>
    </row>
    <row r="192">
      <c r="L192" s="4"/>
    </row>
    <row r="193">
      <c r="L193" s="4"/>
    </row>
    <row r="194">
      <c r="L194" s="4"/>
    </row>
    <row r="195">
      <c r="L195" s="4"/>
    </row>
    <row r="196">
      <c r="L196" s="4"/>
    </row>
    <row r="197">
      <c r="L197" s="4"/>
    </row>
    <row r="198">
      <c r="L198" s="4"/>
    </row>
    <row r="199">
      <c r="L199" s="4"/>
    </row>
    <row r="200">
      <c r="L200" s="4"/>
    </row>
    <row r="201">
      <c r="L201" s="4"/>
    </row>
    <row r="202">
      <c r="L202" s="4"/>
    </row>
    <row r="203">
      <c r="L203" s="4"/>
    </row>
    <row r="204">
      <c r="L204" s="4"/>
    </row>
    <row r="205">
      <c r="L205" s="4"/>
    </row>
    <row r="206">
      <c r="L206" s="4"/>
    </row>
    <row r="207">
      <c r="L207" s="4"/>
    </row>
    <row r="208">
      <c r="L208" s="4"/>
    </row>
    <row r="209">
      <c r="L209" s="4"/>
    </row>
    <row r="210">
      <c r="L210" s="4"/>
    </row>
    <row r="211">
      <c r="L211" s="4"/>
    </row>
    <row r="212">
      <c r="L212" s="4"/>
    </row>
    <row r="213">
      <c r="L213" s="4"/>
    </row>
    <row r="214">
      <c r="L214" s="4"/>
    </row>
    <row r="215">
      <c r="L215" s="4"/>
    </row>
    <row r="216">
      <c r="L216" s="4"/>
    </row>
    <row r="217">
      <c r="L217" s="4"/>
    </row>
    <row r="218">
      <c r="L218" s="4"/>
    </row>
    <row r="219">
      <c r="L219" s="4"/>
    </row>
    <row r="220">
      <c r="L220" s="4"/>
    </row>
    <row r="221">
      <c r="L221" s="4"/>
    </row>
    <row r="222">
      <c r="L222" s="4"/>
    </row>
    <row r="223">
      <c r="L223" s="4"/>
    </row>
    <row r="224">
      <c r="L224" s="4"/>
    </row>
    <row r="225">
      <c r="L225" s="4"/>
    </row>
    <row r="226">
      <c r="L226" s="4"/>
    </row>
    <row r="227">
      <c r="L227" s="4"/>
    </row>
    <row r="228">
      <c r="L228" s="4"/>
    </row>
    <row r="229">
      <c r="L229" s="4"/>
    </row>
    <row r="230">
      <c r="L230" s="4"/>
    </row>
    <row r="231">
      <c r="L231" s="4"/>
    </row>
    <row r="232">
      <c r="L232" s="4"/>
    </row>
    <row r="233">
      <c r="L233" s="4"/>
    </row>
    <row r="234">
      <c r="L234" s="4"/>
    </row>
    <row r="235">
      <c r="L235" s="4"/>
    </row>
    <row r="236">
      <c r="L236" s="4"/>
    </row>
    <row r="237">
      <c r="L237" s="4"/>
    </row>
    <row r="238">
      <c r="L238" s="4"/>
    </row>
    <row r="239">
      <c r="L239" s="4"/>
    </row>
    <row r="240">
      <c r="L240" s="4"/>
    </row>
    <row r="241">
      <c r="L241" s="4"/>
    </row>
    <row r="242">
      <c r="L242" s="4"/>
    </row>
    <row r="243">
      <c r="L243" s="4"/>
    </row>
    <row r="244">
      <c r="L244" s="4"/>
    </row>
    <row r="245">
      <c r="L245" s="4"/>
    </row>
    <row r="246">
      <c r="L246" s="4"/>
    </row>
    <row r="247">
      <c r="L247" s="4"/>
    </row>
    <row r="248">
      <c r="L248" s="4"/>
    </row>
    <row r="249">
      <c r="L249" s="4"/>
    </row>
    <row r="250">
      <c r="L250" s="4"/>
    </row>
    <row r="251">
      <c r="L251" s="4"/>
    </row>
    <row r="252">
      <c r="L252" s="4"/>
    </row>
    <row r="253">
      <c r="L253" s="4"/>
    </row>
    <row r="254">
      <c r="L254" s="4"/>
    </row>
    <row r="255">
      <c r="L255" s="4"/>
    </row>
    <row r="256">
      <c r="L256" s="4"/>
    </row>
    <row r="257">
      <c r="L257" s="4"/>
    </row>
    <row r="258">
      <c r="L258" s="4"/>
    </row>
    <row r="259">
      <c r="L259" s="4"/>
    </row>
    <row r="260">
      <c r="L260" s="4"/>
    </row>
    <row r="261">
      <c r="L261" s="4"/>
    </row>
    <row r="262">
      <c r="L262" s="4"/>
    </row>
    <row r="263">
      <c r="L263" s="4"/>
    </row>
    <row r="264">
      <c r="L264" s="4"/>
    </row>
    <row r="265">
      <c r="L265" s="4"/>
    </row>
    <row r="266">
      <c r="L266" s="4"/>
    </row>
    <row r="267">
      <c r="L267" s="4"/>
    </row>
    <row r="268">
      <c r="L268" s="4"/>
    </row>
    <row r="269">
      <c r="L269" s="4"/>
    </row>
    <row r="270">
      <c r="L270" s="4"/>
    </row>
    <row r="271">
      <c r="L271" s="4"/>
    </row>
    <row r="272">
      <c r="L272" s="4"/>
    </row>
    <row r="273">
      <c r="L273" s="4"/>
    </row>
    <row r="274">
      <c r="L274" s="4"/>
    </row>
    <row r="275">
      <c r="L275" s="4"/>
    </row>
    <row r="276">
      <c r="L276" s="4"/>
    </row>
    <row r="277">
      <c r="L277" s="4"/>
    </row>
    <row r="278">
      <c r="L278" s="4"/>
    </row>
    <row r="279">
      <c r="L279" s="4"/>
    </row>
    <row r="280">
      <c r="L280" s="4"/>
    </row>
    <row r="281">
      <c r="L281" s="4"/>
    </row>
    <row r="282">
      <c r="L282" s="4"/>
    </row>
    <row r="283">
      <c r="L283" s="4"/>
    </row>
    <row r="284">
      <c r="L284" s="4"/>
    </row>
    <row r="285">
      <c r="L285" s="4"/>
    </row>
    <row r="286">
      <c r="L286" s="4"/>
    </row>
    <row r="287">
      <c r="L287" s="4"/>
    </row>
    <row r="288">
      <c r="L288" s="4"/>
    </row>
    <row r="289">
      <c r="L289" s="4"/>
    </row>
    <row r="290">
      <c r="L290" s="4"/>
    </row>
    <row r="291">
      <c r="L291" s="4"/>
    </row>
    <row r="292">
      <c r="L292" s="4"/>
    </row>
    <row r="293">
      <c r="L293" s="4"/>
    </row>
    <row r="294">
      <c r="L294" s="4"/>
    </row>
    <row r="295">
      <c r="L295" s="4"/>
    </row>
    <row r="296">
      <c r="L296" s="4"/>
    </row>
    <row r="297">
      <c r="L297" s="4"/>
    </row>
    <row r="298">
      <c r="L298" s="4"/>
    </row>
    <row r="299">
      <c r="L299" s="4"/>
    </row>
    <row r="300">
      <c r="L300" s="4"/>
    </row>
    <row r="301">
      <c r="L301" s="4"/>
    </row>
    <row r="302">
      <c r="L302" s="4"/>
    </row>
    <row r="303">
      <c r="L303" s="4"/>
    </row>
    <row r="304">
      <c r="L304" s="4"/>
    </row>
    <row r="305">
      <c r="L305" s="4"/>
    </row>
    <row r="306">
      <c r="L306" s="4"/>
    </row>
    <row r="307">
      <c r="L307" s="4"/>
    </row>
    <row r="308">
      <c r="L308" s="4"/>
    </row>
    <row r="309">
      <c r="L309" s="4"/>
    </row>
    <row r="310">
      <c r="L310" s="4"/>
    </row>
    <row r="311">
      <c r="L311" s="4"/>
    </row>
    <row r="312">
      <c r="L312" s="4"/>
    </row>
    <row r="313">
      <c r="L313" s="4"/>
    </row>
    <row r="314">
      <c r="L314" s="4"/>
    </row>
    <row r="315">
      <c r="L315" s="4"/>
    </row>
    <row r="316">
      <c r="L316" s="4"/>
    </row>
    <row r="317">
      <c r="L317" s="4"/>
    </row>
    <row r="318">
      <c r="L318" s="4"/>
    </row>
    <row r="319">
      <c r="L319" s="4"/>
    </row>
    <row r="320">
      <c r="L320" s="4"/>
    </row>
    <row r="321">
      <c r="L321" s="4"/>
    </row>
    <row r="322">
      <c r="L322" s="4"/>
    </row>
    <row r="323">
      <c r="L323" s="4"/>
    </row>
    <row r="324">
      <c r="L324" s="4"/>
    </row>
    <row r="325">
      <c r="L325" s="4"/>
    </row>
    <row r="326">
      <c r="L326" s="4"/>
    </row>
    <row r="327">
      <c r="L327" s="4"/>
    </row>
    <row r="328">
      <c r="L328" s="4"/>
    </row>
    <row r="329">
      <c r="L329" s="4"/>
    </row>
    <row r="330">
      <c r="L330" s="4"/>
    </row>
    <row r="331">
      <c r="L331" s="4"/>
    </row>
    <row r="332">
      <c r="L332" s="4"/>
    </row>
    <row r="333">
      <c r="L333" s="4"/>
    </row>
    <row r="334">
      <c r="L334" s="4"/>
    </row>
    <row r="335">
      <c r="L335" s="4"/>
    </row>
    <row r="336">
      <c r="L336" s="4"/>
    </row>
    <row r="337">
      <c r="L337" s="4"/>
    </row>
    <row r="338">
      <c r="L338" s="4"/>
    </row>
    <row r="339">
      <c r="L339" s="4"/>
    </row>
    <row r="340">
      <c r="L340" s="4"/>
    </row>
    <row r="341">
      <c r="L341" s="4"/>
    </row>
    <row r="342">
      <c r="L342" s="4"/>
    </row>
    <row r="343">
      <c r="L343" s="4"/>
    </row>
    <row r="344">
      <c r="L344" s="4"/>
    </row>
    <row r="345">
      <c r="L345" s="4"/>
    </row>
    <row r="346">
      <c r="L346" s="4"/>
    </row>
    <row r="347">
      <c r="L347" s="4"/>
    </row>
    <row r="348">
      <c r="L348" s="4"/>
    </row>
    <row r="349">
      <c r="L349" s="4"/>
    </row>
    <row r="350">
      <c r="L350" s="4"/>
    </row>
    <row r="351">
      <c r="L351" s="4"/>
    </row>
    <row r="352">
      <c r="L352" s="4"/>
    </row>
    <row r="353">
      <c r="L353" s="4"/>
    </row>
    <row r="354">
      <c r="L354" s="4"/>
    </row>
    <row r="355">
      <c r="L355" s="4"/>
    </row>
    <row r="356">
      <c r="L356" s="4"/>
    </row>
    <row r="357">
      <c r="L357" s="4"/>
    </row>
    <row r="358">
      <c r="L358" s="4"/>
    </row>
    <row r="359">
      <c r="L359" s="4"/>
    </row>
    <row r="360">
      <c r="L360" s="4"/>
    </row>
    <row r="361">
      <c r="L361" s="4"/>
    </row>
    <row r="362">
      <c r="L362" s="4"/>
    </row>
    <row r="363">
      <c r="L363" s="4"/>
    </row>
    <row r="364">
      <c r="L364" s="4"/>
    </row>
    <row r="365">
      <c r="L365" s="4"/>
    </row>
    <row r="366">
      <c r="L366" s="4"/>
    </row>
    <row r="367">
      <c r="L367" s="4"/>
    </row>
    <row r="368">
      <c r="L368" s="4"/>
    </row>
    <row r="369">
      <c r="L369" s="4"/>
    </row>
    <row r="370">
      <c r="L370" s="4"/>
    </row>
    <row r="371">
      <c r="L371" s="4"/>
    </row>
    <row r="372">
      <c r="L372" s="4"/>
    </row>
    <row r="373">
      <c r="L373" s="4"/>
    </row>
    <row r="374">
      <c r="L374" s="4"/>
    </row>
    <row r="375">
      <c r="L375" s="4"/>
    </row>
    <row r="376">
      <c r="L376" s="4"/>
    </row>
    <row r="377">
      <c r="L377" s="4"/>
    </row>
    <row r="378">
      <c r="L378" s="4"/>
    </row>
    <row r="379">
      <c r="L379" s="4"/>
    </row>
    <row r="380">
      <c r="L380" s="4"/>
    </row>
    <row r="381">
      <c r="L381" s="4"/>
    </row>
    <row r="382">
      <c r="L382" s="4"/>
    </row>
    <row r="383">
      <c r="L383" s="4"/>
    </row>
    <row r="384">
      <c r="L384" s="4"/>
    </row>
    <row r="385">
      <c r="L385" s="4"/>
    </row>
    <row r="386">
      <c r="L386" s="4"/>
    </row>
    <row r="387">
      <c r="L387" s="4"/>
    </row>
    <row r="388">
      <c r="L388" s="4"/>
    </row>
    <row r="389">
      <c r="L389" s="4"/>
    </row>
    <row r="390">
      <c r="L390" s="4"/>
    </row>
    <row r="391">
      <c r="L391" s="4"/>
    </row>
    <row r="392">
      <c r="L392" s="4"/>
    </row>
    <row r="393">
      <c r="L393" s="4"/>
    </row>
    <row r="394">
      <c r="L394" s="4"/>
    </row>
    <row r="395">
      <c r="L395" s="4"/>
    </row>
    <row r="396">
      <c r="L396" s="4"/>
    </row>
    <row r="397">
      <c r="L397" s="4"/>
    </row>
    <row r="398">
      <c r="L398" s="4"/>
    </row>
    <row r="399">
      <c r="L399" s="4"/>
    </row>
    <row r="400">
      <c r="L400" s="4"/>
    </row>
    <row r="401">
      <c r="L401" s="4"/>
    </row>
    <row r="402">
      <c r="L402" s="4"/>
    </row>
    <row r="403">
      <c r="L403" s="4"/>
    </row>
    <row r="404">
      <c r="L404" s="4"/>
    </row>
    <row r="405">
      <c r="L405" s="4"/>
    </row>
    <row r="406">
      <c r="L406" s="4"/>
    </row>
    <row r="407">
      <c r="L407" s="4"/>
    </row>
    <row r="408">
      <c r="L408" s="4"/>
    </row>
    <row r="409">
      <c r="L409" s="4"/>
    </row>
    <row r="410">
      <c r="L410" s="4"/>
    </row>
    <row r="411">
      <c r="L411" s="4"/>
    </row>
    <row r="412">
      <c r="L412" s="4"/>
    </row>
    <row r="413">
      <c r="L413" s="4"/>
    </row>
    <row r="414">
      <c r="L414" s="4"/>
    </row>
    <row r="415">
      <c r="L415" s="4"/>
    </row>
    <row r="416">
      <c r="L416" s="4"/>
    </row>
    <row r="417">
      <c r="L417" s="4"/>
    </row>
    <row r="418">
      <c r="L418" s="4"/>
    </row>
    <row r="419">
      <c r="L419" s="4"/>
    </row>
    <row r="420">
      <c r="L420" s="4"/>
    </row>
    <row r="421">
      <c r="L421" s="4"/>
    </row>
    <row r="422">
      <c r="L422" s="4"/>
    </row>
    <row r="423">
      <c r="L423" s="4"/>
    </row>
    <row r="424">
      <c r="L424" s="4"/>
    </row>
    <row r="425">
      <c r="L425" s="4"/>
    </row>
    <row r="426">
      <c r="L426" s="4"/>
    </row>
    <row r="427">
      <c r="L427" s="4"/>
    </row>
    <row r="428">
      <c r="L428" s="4"/>
    </row>
    <row r="429">
      <c r="L429" s="4"/>
    </row>
    <row r="430">
      <c r="L430" s="4"/>
    </row>
    <row r="431">
      <c r="L431" s="4"/>
    </row>
    <row r="432">
      <c r="L432" s="4"/>
    </row>
    <row r="433">
      <c r="L433" s="4"/>
    </row>
    <row r="434">
      <c r="L434" s="4"/>
    </row>
    <row r="435">
      <c r="L435" s="4"/>
    </row>
    <row r="436">
      <c r="L436" s="4"/>
    </row>
    <row r="437">
      <c r="L437" s="4"/>
    </row>
    <row r="438">
      <c r="L438" s="4"/>
    </row>
    <row r="439">
      <c r="L439" s="4"/>
    </row>
    <row r="440">
      <c r="L440" s="4"/>
    </row>
    <row r="441">
      <c r="L441" s="4"/>
    </row>
    <row r="442">
      <c r="L442" s="4"/>
    </row>
    <row r="443">
      <c r="L443" s="4"/>
    </row>
    <row r="444">
      <c r="L444" s="4"/>
    </row>
    <row r="445">
      <c r="L445" s="4"/>
    </row>
    <row r="446">
      <c r="L446" s="4"/>
    </row>
    <row r="447">
      <c r="L447" s="4"/>
    </row>
    <row r="448">
      <c r="L448" s="4"/>
    </row>
    <row r="449">
      <c r="L449" s="4"/>
    </row>
    <row r="450">
      <c r="L450" s="4"/>
    </row>
    <row r="451">
      <c r="L451" s="4"/>
    </row>
    <row r="452">
      <c r="L452" s="4"/>
    </row>
    <row r="453">
      <c r="L453" s="4"/>
    </row>
    <row r="454">
      <c r="L454" s="4"/>
    </row>
    <row r="455">
      <c r="L455" s="4"/>
    </row>
    <row r="456">
      <c r="L456" s="4"/>
    </row>
    <row r="457">
      <c r="L457" s="4"/>
    </row>
    <row r="458">
      <c r="L458" s="4"/>
    </row>
    <row r="459">
      <c r="L459" s="4"/>
    </row>
    <row r="460">
      <c r="L460" s="4"/>
    </row>
    <row r="461">
      <c r="L461" s="4"/>
    </row>
    <row r="462">
      <c r="L462" s="4"/>
    </row>
    <row r="463">
      <c r="L463" s="4"/>
    </row>
    <row r="464">
      <c r="L464" s="4"/>
    </row>
    <row r="465">
      <c r="L465" s="4"/>
    </row>
    <row r="466">
      <c r="L466" s="4"/>
    </row>
    <row r="467">
      <c r="L467" s="4"/>
    </row>
    <row r="468">
      <c r="L468" s="4"/>
    </row>
    <row r="469">
      <c r="L469" s="4"/>
    </row>
    <row r="470">
      <c r="L470" s="4"/>
    </row>
    <row r="471">
      <c r="L471" s="4"/>
    </row>
    <row r="472">
      <c r="L472" s="4"/>
    </row>
    <row r="473">
      <c r="L473" s="4"/>
    </row>
    <row r="474">
      <c r="L474" s="4"/>
    </row>
    <row r="475">
      <c r="L475" s="4"/>
    </row>
    <row r="476">
      <c r="L476" s="4"/>
    </row>
    <row r="477">
      <c r="L477" s="4"/>
    </row>
    <row r="478">
      <c r="L478" s="4"/>
    </row>
    <row r="479">
      <c r="L479" s="4"/>
    </row>
    <row r="480">
      <c r="L480" s="4"/>
    </row>
    <row r="481">
      <c r="L481" s="4"/>
    </row>
    <row r="482">
      <c r="L482" s="4"/>
    </row>
    <row r="483">
      <c r="L483" s="4"/>
    </row>
    <row r="484">
      <c r="L484" s="4"/>
    </row>
    <row r="485">
      <c r="L485" s="4"/>
    </row>
    <row r="486">
      <c r="L486" s="4"/>
    </row>
    <row r="487">
      <c r="L487" s="4"/>
    </row>
    <row r="488">
      <c r="L488" s="4"/>
    </row>
    <row r="489">
      <c r="L489" s="4"/>
    </row>
    <row r="490">
      <c r="L490" s="4"/>
    </row>
    <row r="491">
      <c r="L491" s="4"/>
    </row>
    <row r="492">
      <c r="L492" s="4"/>
    </row>
    <row r="493">
      <c r="L493" s="4"/>
    </row>
    <row r="494">
      <c r="L494" s="4"/>
    </row>
    <row r="495">
      <c r="L495" s="4"/>
    </row>
    <row r="496">
      <c r="L496" s="4"/>
    </row>
    <row r="497">
      <c r="L497" s="4"/>
    </row>
    <row r="498">
      <c r="L498" s="4"/>
    </row>
    <row r="499">
      <c r="L499" s="4"/>
    </row>
    <row r="500">
      <c r="L500" s="4"/>
    </row>
    <row r="501">
      <c r="L501" s="4"/>
    </row>
    <row r="502">
      <c r="L502" s="4"/>
    </row>
    <row r="503">
      <c r="L503" s="4"/>
    </row>
    <row r="504">
      <c r="L504" s="4"/>
    </row>
    <row r="505">
      <c r="L505" s="4"/>
    </row>
    <row r="506">
      <c r="L506" s="4"/>
    </row>
    <row r="507">
      <c r="L507" s="4"/>
    </row>
    <row r="508">
      <c r="L508" s="4"/>
    </row>
    <row r="509">
      <c r="L509" s="4"/>
    </row>
    <row r="510">
      <c r="L510" s="4"/>
    </row>
    <row r="511">
      <c r="L511" s="4"/>
    </row>
    <row r="512">
      <c r="L512" s="4"/>
    </row>
    <row r="513">
      <c r="L513" s="4"/>
    </row>
    <row r="514">
      <c r="L514" s="4"/>
    </row>
    <row r="515">
      <c r="L515" s="4"/>
    </row>
    <row r="516">
      <c r="L516" s="4"/>
    </row>
    <row r="517">
      <c r="L517" s="4"/>
    </row>
    <row r="518">
      <c r="L518" s="4"/>
    </row>
    <row r="519">
      <c r="L519" s="4"/>
    </row>
    <row r="520">
      <c r="L520" s="4"/>
    </row>
    <row r="521">
      <c r="L521" s="4"/>
    </row>
    <row r="522">
      <c r="L522" s="4"/>
    </row>
    <row r="523">
      <c r="L523" s="4"/>
    </row>
    <row r="524">
      <c r="L524" s="4"/>
    </row>
    <row r="525">
      <c r="L525" s="4"/>
    </row>
    <row r="526">
      <c r="L526" s="4"/>
    </row>
    <row r="527">
      <c r="L527" s="4"/>
    </row>
    <row r="528">
      <c r="L528" s="4"/>
    </row>
    <row r="529">
      <c r="L529" s="4"/>
    </row>
    <row r="530">
      <c r="L530" s="4"/>
    </row>
    <row r="531">
      <c r="L531" s="4"/>
    </row>
    <row r="532">
      <c r="L532" s="4"/>
    </row>
    <row r="533">
      <c r="L533" s="4"/>
    </row>
    <row r="534">
      <c r="L534" s="4"/>
    </row>
    <row r="535">
      <c r="L535" s="4"/>
    </row>
    <row r="536">
      <c r="L536" s="4"/>
    </row>
    <row r="537">
      <c r="L537" s="4"/>
    </row>
    <row r="538">
      <c r="L538" s="4"/>
    </row>
    <row r="539">
      <c r="L539" s="4"/>
    </row>
    <row r="540">
      <c r="L540" s="4"/>
    </row>
    <row r="541">
      <c r="L541" s="4"/>
    </row>
    <row r="542">
      <c r="L542" s="4"/>
    </row>
    <row r="543">
      <c r="L543" s="4"/>
    </row>
    <row r="544">
      <c r="L544" s="4"/>
    </row>
    <row r="545">
      <c r="L545" s="4"/>
    </row>
    <row r="546">
      <c r="L546" s="4"/>
    </row>
    <row r="547">
      <c r="L547" s="4"/>
    </row>
    <row r="548">
      <c r="L548" s="4"/>
    </row>
    <row r="549">
      <c r="L549" s="4"/>
    </row>
    <row r="550">
      <c r="L550" s="4"/>
    </row>
    <row r="551">
      <c r="L551" s="4"/>
    </row>
    <row r="552">
      <c r="L552" s="4"/>
    </row>
    <row r="553">
      <c r="L553" s="4"/>
    </row>
    <row r="554">
      <c r="L554" s="4"/>
    </row>
    <row r="555">
      <c r="L555" s="4"/>
    </row>
    <row r="556">
      <c r="L556" s="4"/>
    </row>
    <row r="557">
      <c r="L557" s="4"/>
    </row>
    <row r="558">
      <c r="L558" s="4"/>
    </row>
    <row r="559">
      <c r="L559" s="4"/>
    </row>
    <row r="560">
      <c r="L560" s="4"/>
    </row>
    <row r="561">
      <c r="L561" s="4"/>
    </row>
    <row r="562">
      <c r="L562" s="4"/>
    </row>
    <row r="563">
      <c r="L563" s="4"/>
    </row>
    <row r="564">
      <c r="L564" s="4"/>
    </row>
    <row r="565">
      <c r="L565" s="4"/>
    </row>
    <row r="566">
      <c r="L566" s="4"/>
    </row>
    <row r="567">
      <c r="L567" s="4"/>
    </row>
    <row r="568">
      <c r="L568" s="4"/>
    </row>
    <row r="569">
      <c r="L569" s="4"/>
    </row>
    <row r="570">
      <c r="L570" s="4"/>
    </row>
    <row r="571">
      <c r="L571" s="4"/>
    </row>
    <row r="572">
      <c r="L572" s="4"/>
    </row>
    <row r="573">
      <c r="L573" s="4"/>
    </row>
    <row r="574">
      <c r="L574" s="4"/>
    </row>
    <row r="575">
      <c r="L575" s="4"/>
    </row>
    <row r="576">
      <c r="L576" s="4"/>
    </row>
    <row r="577">
      <c r="L577" s="4"/>
    </row>
    <row r="578">
      <c r="L578" s="4"/>
    </row>
    <row r="579">
      <c r="L579" s="4"/>
    </row>
    <row r="580">
      <c r="L580" s="4"/>
    </row>
    <row r="581">
      <c r="L581" s="4"/>
    </row>
    <row r="582">
      <c r="L582" s="4"/>
    </row>
    <row r="583">
      <c r="L583" s="4"/>
    </row>
    <row r="584">
      <c r="L584" s="4"/>
    </row>
    <row r="585">
      <c r="L585" s="4"/>
    </row>
    <row r="586">
      <c r="L586" s="4"/>
    </row>
    <row r="587">
      <c r="L587" s="4"/>
    </row>
    <row r="588">
      <c r="L588" s="4"/>
    </row>
    <row r="589">
      <c r="L589" s="4"/>
    </row>
    <row r="590">
      <c r="L590" s="4"/>
    </row>
    <row r="591">
      <c r="L591" s="4"/>
    </row>
    <row r="592">
      <c r="L592" s="4"/>
    </row>
    <row r="593">
      <c r="L593" s="4"/>
    </row>
    <row r="594">
      <c r="L594" s="4"/>
    </row>
    <row r="595">
      <c r="L595" s="4"/>
    </row>
    <row r="596">
      <c r="L596" s="4"/>
    </row>
    <row r="597">
      <c r="L597" s="4"/>
    </row>
    <row r="598">
      <c r="L598" s="4"/>
    </row>
    <row r="599">
      <c r="L599" s="4"/>
    </row>
    <row r="600">
      <c r="L600" s="4"/>
    </row>
    <row r="601">
      <c r="L601" s="4"/>
    </row>
    <row r="602">
      <c r="L602" s="4"/>
    </row>
    <row r="603">
      <c r="L603" s="4"/>
    </row>
    <row r="604">
      <c r="L604" s="4"/>
    </row>
    <row r="605">
      <c r="L605" s="4"/>
    </row>
    <row r="606">
      <c r="L606" s="4"/>
    </row>
    <row r="607">
      <c r="L607" s="4"/>
    </row>
    <row r="608">
      <c r="L608" s="4"/>
    </row>
    <row r="609">
      <c r="L609" s="4"/>
    </row>
    <row r="610">
      <c r="L610" s="4"/>
    </row>
    <row r="611">
      <c r="L611" s="4"/>
    </row>
    <row r="612">
      <c r="L612" s="4"/>
    </row>
    <row r="613">
      <c r="L613" s="4"/>
    </row>
    <row r="614">
      <c r="L614" s="4"/>
    </row>
    <row r="615">
      <c r="L615" s="4"/>
    </row>
    <row r="616">
      <c r="L616" s="4"/>
    </row>
    <row r="617">
      <c r="L617" s="4"/>
    </row>
    <row r="618">
      <c r="L618" s="4"/>
    </row>
    <row r="619">
      <c r="L619" s="4"/>
    </row>
    <row r="620">
      <c r="L620" s="4"/>
    </row>
    <row r="621">
      <c r="L621" s="4"/>
    </row>
    <row r="622">
      <c r="L622" s="4"/>
    </row>
    <row r="623">
      <c r="L623" s="4"/>
    </row>
    <row r="624">
      <c r="L624" s="4"/>
    </row>
    <row r="625">
      <c r="L625" s="4"/>
    </row>
    <row r="626">
      <c r="L626" s="4"/>
    </row>
    <row r="627">
      <c r="L627" s="4"/>
    </row>
    <row r="628">
      <c r="L628" s="4"/>
    </row>
    <row r="629">
      <c r="L629" s="4"/>
    </row>
    <row r="630">
      <c r="L630" s="4"/>
    </row>
    <row r="631">
      <c r="L631" s="4"/>
    </row>
    <row r="632">
      <c r="L632" s="4"/>
    </row>
    <row r="633">
      <c r="L633" s="4"/>
    </row>
    <row r="634">
      <c r="L634" s="4"/>
    </row>
    <row r="635">
      <c r="L635" s="4"/>
    </row>
    <row r="636">
      <c r="L636" s="4"/>
    </row>
    <row r="637">
      <c r="L637" s="4"/>
    </row>
    <row r="638">
      <c r="L638" s="4"/>
    </row>
    <row r="639">
      <c r="L639" s="4"/>
    </row>
    <row r="640">
      <c r="L640" s="4"/>
    </row>
    <row r="641">
      <c r="L641" s="4"/>
    </row>
    <row r="642">
      <c r="L642" s="4"/>
    </row>
    <row r="643">
      <c r="L643" s="4"/>
    </row>
    <row r="644">
      <c r="L644" s="4"/>
    </row>
    <row r="645">
      <c r="L645" s="4"/>
    </row>
    <row r="646">
      <c r="L646" s="4"/>
    </row>
    <row r="647">
      <c r="L647" s="4"/>
    </row>
    <row r="648">
      <c r="L648" s="4"/>
    </row>
    <row r="649">
      <c r="L649" s="4"/>
    </row>
    <row r="650">
      <c r="L650" s="4"/>
    </row>
    <row r="651">
      <c r="L651" s="4"/>
    </row>
    <row r="652">
      <c r="L652" s="4"/>
    </row>
    <row r="653">
      <c r="L653" s="4"/>
    </row>
    <row r="654">
      <c r="L654" s="4"/>
    </row>
    <row r="655">
      <c r="L655" s="4"/>
    </row>
    <row r="656">
      <c r="L656" s="4"/>
    </row>
    <row r="657">
      <c r="L657" s="4"/>
    </row>
    <row r="658">
      <c r="L658" s="4"/>
    </row>
    <row r="659">
      <c r="L659" s="4"/>
    </row>
    <row r="660">
      <c r="L660" s="4"/>
    </row>
    <row r="661">
      <c r="L661" s="4"/>
    </row>
    <row r="662">
      <c r="L662" s="4"/>
    </row>
    <row r="663">
      <c r="L663" s="4"/>
    </row>
    <row r="664">
      <c r="L664" s="4"/>
    </row>
    <row r="665">
      <c r="L665" s="4"/>
    </row>
    <row r="666">
      <c r="L666" s="4"/>
    </row>
    <row r="667">
      <c r="L667" s="4"/>
    </row>
    <row r="668">
      <c r="L668" s="4"/>
    </row>
    <row r="669">
      <c r="L669" s="4"/>
    </row>
    <row r="670">
      <c r="L670" s="4"/>
    </row>
    <row r="671">
      <c r="L671" s="4"/>
    </row>
    <row r="672">
      <c r="L672" s="4"/>
    </row>
    <row r="673">
      <c r="L673" s="4"/>
    </row>
    <row r="674">
      <c r="L674" s="4"/>
    </row>
    <row r="675">
      <c r="L675" s="4"/>
    </row>
    <row r="676">
      <c r="L676" s="4"/>
    </row>
    <row r="677">
      <c r="L677" s="4"/>
    </row>
    <row r="678">
      <c r="L678" s="4"/>
    </row>
    <row r="679">
      <c r="L679" s="4"/>
    </row>
    <row r="680">
      <c r="L680" s="4"/>
    </row>
    <row r="681">
      <c r="L681" s="4"/>
    </row>
    <row r="682">
      <c r="L682" s="4"/>
    </row>
    <row r="683">
      <c r="L683" s="4"/>
    </row>
    <row r="684">
      <c r="L684" s="4"/>
    </row>
    <row r="685">
      <c r="L685" s="4"/>
    </row>
    <row r="686">
      <c r="L686" s="4"/>
    </row>
    <row r="687">
      <c r="L687" s="4"/>
    </row>
    <row r="688">
      <c r="L688" s="4"/>
    </row>
    <row r="689">
      <c r="L689" s="4"/>
    </row>
    <row r="690">
      <c r="L690" s="4"/>
    </row>
    <row r="691">
      <c r="L691" s="4"/>
    </row>
    <row r="692">
      <c r="L692" s="4"/>
    </row>
    <row r="693">
      <c r="L693" s="4"/>
    </row>
    <row r="694">
      <c r="L694" s="4"/>
    </row>
    <row r="695">
      <c r="L695" s="4"/>
    </row>
    <row r="696">
      <c r="L696" s="4"/>
    </row>
    <row r="697">
      <c r="L697" s="4"/>
    </row>
    <row r="698">
      <c r="L698" s="4"/>
    </row>
    <row r="699">
      <c r="L699" s="4"/>
    </row>
    <row r="700">
      <c r="L700" s="4"/>
    </row>
    <row r="701">
      <c r="L701" s="4"/>
    </row>
    <row r="702">
      <c r="L702" s="4"/>
    </row>
    <row r="703">
      <c r="L703" s="4"/>
    </row>
    <row r="704">
      <c r="L704" s="4"/>
    </row>
    <row r="705">
      <c r="L705" s="4"/>
    </row>
    <row r="706">
      <c r="L706" s="4"/>
    </row>
    <row r="707">
      <c r="L707" s="4"/>
    </row>
    <row r="708">
      <c r="L708" s="4"/>
    </row>
    <row r="709">
      <c r="L709" s="4"/>
    </row>
    <row r="710">
      <c r="L710" s="4"/>
    </row>
    <row r="711">
      <c r="L711" s="4"/>
    </row>
    <row r="712">
      <c r="L712" s="4"/>
    </row>
    <row r="713">
      <c r="L713" s="4"/>
    </row>
    <row r="714">
      <c r="L714" s="4"/>
    </row>
    <row r="715">
      <c r="L715" s="4"/>
    </row>
    <row r="716">
      <c r="L716" s="4"/>
    </row>
    <row r="717">
      <c r="L717" s="4"/>
    </row>
    <row r="718">
      <c r="L718" s="4"/>
    </row>
    <row r="719">
      <c r="L719" s="4"/>
    </row>
    <row r="720">
      <c r="L720" s="4"/>
    </row>
    <row r="721">
      <c r="L721" s="4"/>
    </row>
    <row r="722">
      <c r="L722" s="4"/>
    </row>
    <row r="723">
      <c r="L723" s="4"/>
    </row>
    <row r="724">
      <c r="L724" s="4"/>
    </row>
    <row r="725">
      <c r="L725" s="4"/>
    </row>
    <row r="726">
      <c r="L726" s="4"/>
    </row>
    <row r="727">
      <c r="L727" s="4"/>
    </row>
    <row r="728">
      <c r="L728" s="4"/>
    </row>
    <row r="729">
      <c r="L729" s="4"/>
    </row>
    <row r="730">
      <c r="L730" s="4"/>
    </row>
    <row r="731">
      <c r="L731" s="4"/>
    </row>
    <row r="732">
      <c r="L732" s="4"/>
    </row>
    <row r="733">
      <c r="L733" s="4"/>
    </row>
    <row r="734">
      <c r="L734" s="4"/>
    </row>
    <row r="735">
      <c r="L735" s="4"/>
    </row>
    <row r="736">
      <c r="L736" s="4"/>
    </row>
    <row r="737">
      <c r="L737" s="4"/>
    </row>
    <row r="738">
      <c r="L738" s="4"/>
    </row>
    <row r="739">
      <c r="L739" s="4"/>
    </row>
    <row r="740">
      <c r="L740" s="4"/>
    </row>
    <row r="741">
      <c r="L741" s="4"/>
    </row>
    <row r="742">
      <c r="L742" s="4"/>
    </row>
    <row r="743">
      <c r="L743" s="4"/>
    </row>
    <row r="744">
      <c r="L744" s="4"/>
    </row>
    <row r="745">
      <c r="L745" s="4"/>
    </row>
    <row r="746">
      <c r="L746" s="4"/>
    </row>
    <row r="747">
      <c r="L747" s="4"/>
    </row>
    <row r="748">
      <c r="L748" s="4"/>
    </row>
    <row r="749">
      <c r="L749" s="4"/>
    </row>
    <row r="750">
      <c r="L750" s="4"/>
    </row>
    <row r="751">
      <c r="L751" s="4"/>
    </row>
    <row r="752">
      <c r="L752" s="4"/>
    </row>
    <row r="753">
      <c r="L753" s="4"/>
    </row>
    <row r="754">
      <c r="L754" s="4"/>
    </row>
    <row r="755">
      <c r="L755" s="4"/>
    </row>
    <row r="756">
      <c r="L756" s="4"/>
    </row>
    <row r="757">
      <c r="L757" s="4"/>
    </row>
    <row r="758">
      <c r="L758" s="4"/>
    </row>
    <row r="759">
      <c r="L759" s="4"/>
    </row>
    <row r="760">
      <c r="L760" s="4"/>
    </row>
    <row r="761">
      <c r="L761" s="4"/>
    </row>
    <row r="762">
      <c r="L762" s="4"/>
    </row>
    <row r="763">
      <c r="L763" s="4"/>
    </row>
    <row r="764">
      <c r="L764" s="4"/>
    </row>
    <row r="765">
      <c r="L765" s="4"/>
    </row>
    <row r="766">
      <c r="L766" s="4"/>
    </row>
    <row r="767">
      <c r="L767" s="4"/>
    </row>
    <row r="768">
      <c r="L768" s="4"/>
    </row>
    <row r="769">
      <c r="L769" s="4"/>
    </row>
    <row r="770">
      <c r="L770" s="4"/>
    </row>
    <row r="771">
      <c r="L771" s="4"/>
    </row>
    <row r="772">
      <c r="L772" s="4"/>
    </row>
    <row r="773">
      <c r="L773" s="4"/>
    </row>
    <row r="774">
      <c r="L774" s="4"/>
    </row>
    <row r="775">
      <c r="L775" s="4"/>
    </row>
    <row r="776">
      <c r="L776" s="4"/>
    </row>
    <row r="777">
      <c r="L777" s="4"/>
    </row>
    <row r="778">
      <c r="L778" s="4"/>
    </row>
    <row r="779">
      <c r="L779" s="4"/>
    </row>
    <row r="780">
      <c r="L780" s="4"/>
    </row>
    <row r="781">
      <c r="L781" s="4"/>
    </row>
    <row r="782">
      <c r="L782" s="4"/>
    </row>
    <row r="783">
      <c r="L783" s="4"/>
    </row>
    <row r="784">
      <c r="L784" s="4"/>
    </row>
    <row r="785">
      <c r="L785" s="4"/>
    </row>
    <row r="786">
      <c r="L786" s="4"/>
    </row>
    <row r="787">
      <c r="L787" s="4"/>
    </row>
    <row r="788">
      <c r="L788" s="4"/>
    </row>
    <row r="789">
      <c r="L789" s="4"/>
    </row>
    <row r="790">
      <c r="L790" s="4"/>
    </row>
    <row r="791">
      <c r="L791" s="4"/>
    </row>
    <row r="792">
      <c r="L792" s="4"/>
    </row>
    <row r="793">
      <c r="L793" s="4"/>
    </row>
    <row r="794">
      <c r="L794" s="4"/>
    </row>
    <row r="795">
      <c r="L795" s="4"/>
    </row>
    <row r="796">
      <c r="L796" s="4"/>
    </row>
    <row r="797">
      <c r="L797" s="4"/>
    </row>
    <row r="798">
      <c r="L798" s="4"/>
    </row>
    <row r="799">
      <c r="L799" s="4"/>
    </row>
    <row r="800">
      <c r="L800" s="4"/>
    </row>
    <row r="801">
      <c r="L801" s="4"/>
    </row>
    <row r="802">
      <c r="L802" s="4"/>
    </row>
    <row r="803">
      <c r="L803" s="4"/>
    </row>
    <row r="804">
      <c r="L804" s="4"/>
    </row>
    <row r="805">
      <c r="L805" s="4"/>
    </row>
    <row r="806">
      <c r="L806" s="4"/>
    </row>
    <row r="807">
      <c r="L807" s="4"/>
    </row>
    <row r="808">
      <c r="L808" s="4"/>
    </row>
    <row r="809">
      <c r="L809" s="4"/>
    </row>
    <row r="810">
      <c r="L810" s="4"/>
    </row>
    <row r="811">
      <c r="L811" s="4"/>
    </row>
    <row r="812">
      <c r="L812" s="4"/>
    </row>
    <row r="813">
      <c r="L813" s="4"/>
    </row>
    <row r="814">
      <c r="L814" s="4"/>
    </row>
    <row r="815">
      <c r="L815" s="4"/>
    </row>
    <row r="816">
      <c r="L816" s="4"/>
    </row>
    <row r="817">
      <c r="L817" s="4"/>
    </row>
    <row r="818">
      <c r="L818" s="4"/>
    </row>
    <row r="819">
      <c r="L819" s="4"/>
    </row>
    <row r="820">
      <c r="L820" s="4"/>
    </row>
    <row r="821">
      <c r="L821" s="4"/>
    </row>
    <row r="822">
      <c r="L822" s="4"/>
    </row>
    <row r="823">
      <c r="L823" s="4"/>
    </row>
    <row r="824">
      <c r="L824" s="4"/>
    </row>
    <row r="825">
      <c r="L825" s="4"/>
    </row>
    <row r="826">
      <c r="L826" s="4"/>
    </row>
    <row r="827">
      <c r="L827" s="4"/>
    </row>
    <row r="828">
      <c r="L828" s="4"/>
    </row>
    <row r="829">
      <c r="L829" s="4"/>
    </row>
    <row r="830">
      <c r="L830" s="4"/>
    </row>
    <row r="831">
      <c r="L831" s="4"/>
    </row>
    <row r="832">
      <c r="L832" s="4"/>
    </row>
    <row r="833">
      <c r="L833" s="4"/>
    </row>
    <row r="834">
      <c r="L834" s="4"/>
    </row>
    <row r="835">
      <c r="L835" s="4"/>
    </row>
    <row r="836">
      <c r="L836" s="4"/>
    </row>
    <row r="837">
      <c r="L837" s="4"/>
    </row>
    <row r="838">
      <c r="L838" s="4"/>
    </row>
    <row r="839">
      <c r="L839" s="4"/>
    </row>
    <row r="840">
      <c r="L840" s="4"/>
    </row>
    <row r="841">
      <c r="L841" s="4"/>
    </row>
    <row r="842">
      <c r="L842" s="4"/>
    </row>
    <row r="843">
      <c r="L843" s="4"/>
    </row>
    <row r="844">
      <c r="L844" s="4"/>
    </row>
    <row r="845">
      <c r="L845" s="4"/>
    </row>
    <row r="846">
      <c r="L846" s="4"/>
    </row>
    <row r="847">
      <c r="L847" s="4"/>
    </row>
    <row r="848">
      <c r="L848" s="4"/>
    </row>
    <row r="849">
      <c r="L849" s="4"/>
    </row>
    <row r="850">
      <c r="L850" s="4"/>
    </row>
    <row r="851">
      <c r="L851" s="4"/>
    </row>
    <row r="852">
      <c r="L852" s="4"/>
    </row>
    <row r="853">
      <c r="L853" s="4"/>
    </row>
    <row r="854">
      <c r="L854" s="4"/>
    </row>
    <row r="855">
      <c r="L855" s="4"/>
    </row>
    <row r="856">
      <c r="L856" s="4"/>
    </row>
    <row r="857">
      <c r="L857" s="4"/>
    </row>
    <row r="858">
      <c r="L858" s="4"/>
    </row>
    <row r="859">
      <c r="L859" s="4"/>
    </row>
    <row r="860">
      <c r="L860" s="4"/>
    </row>
    <row r="861">
      <c r="L861" s="4"/>
    </row>
    <row r="862">
      <c r="L862" s="4"/>
    </row>
    <row r="863">
      <c r="L863" s="4"/>
    </row>
    <row r="864">
      <c r="L864" s="4"/>
    </row>
    <row r="865">
      <c r="L865" s="4"/>
    </row>
    <row r="866">
      <c r="L866" s="4"/>
    </row>
    <row r="867">
      <c r="L867" s="4"/>
    </row>
    <row r="868">
      <c r="L868" s="4"/>
    </row>
    <row r="869">
      <c r="L869" s="4"/>
    </row>
    <row r="870">
      <c r="L870" s="4"/>
    </row>
    <row r="871">
      <c r="L871" s="4"/>
    </row>
    <row r="872">
      <c r="L872" s="4"/>
    </row>
    <row r="873">
      <c r="L873" s="4"/>
    </row>
    <row r="874">
      <c r="L874" s="4"/>
    </row>
    <row r="875">
      <c r="L875" s="4"/>
    </row>
    <row r="876">
      <c r="L876" s="4"/>
    </row>
    <row r="877">
      <c r="L877" s="4"/>
    </row>
    <row r="878">
      <c r="L878" s="4"/>
    </row>
    <row r="879">
      <c r="L879" s="4"/>
    </row>
    <row r="880">
      <c r="L880" s="4"/>
    </row>
    <row r="881">
      <c r="L881" s="4"/>
    </row>
    <row r="882">
      <c r="L882" s="4"/>
    </row>
    <row r="883">
      <c r="L883" s="4"/>
    </row>
    <row r="884">
      <c r="L884" s="4"/>
    </row>
    <row r="885">
      <c r="L885" s="4"/>
    </row>
    <row r="886">
      <c r="L886" s="4"/>
    </row>
    <row r="887">
      <c r="L887" s="4"/>
    </row>
    <row r="888">
      <c r="L888" s="4"/>
    </row>
    <row r="889">
      <c r="L889" s="4"/>
    </row>
    <row r="890">
      <c r="L890" s="4"/>
    </row>
    <row r="891">
      <c r="L891" s="4"/>
    </row>
    <row r="892">
      <c r="L892" s="4"/>
    </row>
    <row r="893">
      <c r="L893" s="4"/>
    </row>
    <row r="894">
      <c r="L894" s="4"/>
    </row>
    <row r="895">
      <c r="L895" s="4"/>
    </row>
    <row r="896">
      <c r="L896" s="4"/>
    </row>
    <row r="897">
      <c r="L897" s="4"/>
    </row>
    <row r="898">
      <c r="L898" s="4"/>
    </row>
    <row r="899">
      <c r="L899" s="4"/>
    </row>
    <row r="900">
      <c r="L900" s="4"/>
    </row>
    <row r="901">
      <c r="L901" s="4"/>
    </row>
    <row r="902">
      <c r="L902" s="4"/>
    </row>
    <row r="903">
      <c r="L903" s="4"/>
    </row>
    <row r="904">
      <c r="L904" s="4"/>
    </row>
    <row r="905">
      <c r="L905" s="4"/>
    </row>
    <row r="906">
      <c r="L906" s="4"/>
    </row>
    <row r="907">
      <c r="L907" s="4"/>
    </row>
    <row r="908">
      <c r="L908" s="4"/>
    </row>
    <row r="909">
      <c r="L909" s="4"/>
    </row>
    <row r="910">
      <c r="L910" s="4"/>
    </row>
    <row r="911">
      <c r="L911" s="4"/>
    </row>
    <row r="912">
      <c r="L912" s="4"/>
    </row>
    <row r="913">
      <c r="L913" s="4"/>
    </row>
    <row r="914">
      <c r="L914" s="4"/>
    </row>
    <row r="915">
      <c r="L915" s="4"/>
    </row>
    <row r="916">
      <c r="L916" s="4"/>
    </row>
    <row r="917">
      <c r="L917" s="4"/>
    </row>
    <row r="918">
      <c r="L918" s="4"/>
    </row>
    <row r="919">
      <c r="L919" s="4"/>
    </row>
    <row r="920">
      <c r="L920" s="4"/>
    </row>
    <row r="921">
      <c r="L921" s="4"/>
    </row>
    <row r="922">
      <c r="L922" s="4"/>
    </row>
    <row r="923">
      <c r="L923" s="4"/>
    </row>
    <row r="924">
      <c r="L924" s="4"/>
    </row>
    <row r="925">
      <c r="L925" s="4"/>
    </row>
    <row r="926">
      <c r="L926" s="4"/>
    </row>
    <row r="927">
      <c r="L927" s="4"/>
    </row>
    <row r="928">
      <c r="L928" s="4"/>
    </row>
    <row r="929">
      <c r="L929" s="4"/>
    </row>
    <row r="930">
      <c r="L930" s="4"/>
    </row>
    <row r="931">
      <c r="L931" s="4"/>
    </row>
    <row r="932">
      <c r="L932" s="4"/>
    </row>
    <row r="933">
      <c r="L933" s="4"/>
    </row>
    <row r="934">
      <c r="L934" s="4"/>
    </row>
    <row r="935">
      <c r="L935" s="4"/>
    </row>
    <row r="936">
      <c r="L936" s="4"/>
    </row>
    <row r="937">
      <c r="L937" s="4"/>
    </row>
    <row r="938">
      <c r="L938" s="4"/>
    </row>
    <row r="939">
      <c r="L939" s="4"/>
    </row>
    <row r="940">
      <c r="L940" s="4"/>
    </row>
    <row r="941">
      <c r="L941" s="4"/>
    </row>
    <row r="942">
      <c r="L942" s="4"/>
    </row>
    <row r="943">
      <c r="L943" s="4"/>
    </row>
    <row r="944">
      <c r="L944" s="4"/>
    </row>
    <row r="945">
      <c r="L945" s="4"/>
    </row>
    <row r="946">
      <c r="L946" s="4"/>
    </row>
    <row r="947">
      <c r="L947" s="4"/>
    </row>
    <row r="948">
      <c r="L948" s="4"/>
    </row>
    <row r="949">
      <c r="L949" s="4"/>
    </row>
    <row r="950">
      <c r="L950" s="4"/>
    </row>
    <row r="951">
      <c r="L951" s="4"/>
    </row>
    <row r="952">
      <c r="L952" s="4"/>
    </row>
    <row r="953">
      <c r="L953" s="4"/>
    </row>
    <row r="954">
      <c r="L954" s="4"/>
    </row>
    <row r="955">
      <c r="L955" s="4"/>
    </row>
    <row r="956">
      <c r="L956" s="4"/>
    </row>
    <row r="957">
      <c r="L957" s="4"/>
    </row>
    <row r="958">
      <c r="L958" s="4"/>
    </row>
    <row r="959">
      <c r="L959" s="4"/>
    </row>
    <row r="960">
      <c r="L960" s="4"/>
    </row>
    <row r="961">
      <c r="L961" s="4"/>
    </row>
    <row r="962">
      <c r="L962" s="4"/>
    </row>
    <row r="963">
      <c r="L963" s="4"/>
    </row>
    <row r="964">
      <c r="L964" s="4"/>
    </row>
    <row r="965">
      <c r="L965" s="4"/>
    </row>
    <row r="966">
      <c r="L966" s="4"/>
    </row>
    <row r="967">
      <c r="L967" s="4"/>
    </row>
    <row r="968">
      <c r="L968" s="4"/>
    </row>
    <row r="969">
      <c r="L969" s="4"/>
    </row>
    <row r="970">
      <c r="L970" s="4"/>
    </row>
    <row r="971">
      <c r="L971" s="4"/>
    </row>
    <row r="972">
      <c r="L972" s="4"/>
    </row>
    <row r="973">
      <c r="L973" s="4"/>
    </row>
    <row r="974">
      <c r="L974" s="4"/>
    </row>
    <row r="975">
      <c r="L975" s="4"/>
    </row>
    <row r="976">
      <c r="L976" s="4"/>
    </row>
    <row r="977">
      <c r="L977" s="4"/>
    </row>
    <row r="978">
      <c r="L978" s="4"/>
    </row>
    <row r="979">
      <c r="L979" s="4"/>
    </row>
    <row r="980">
      <c r="L980" s="4"/>
    </row>
    <row r="981">
      <c r="L981" s="4"/>
    </row>
    <row r="982">
      <c r="L982" s="4"/>
    </row>
    <row r="983">
      <c r="L983" s="4"/>
    </row>
    <row r="984">
      <c r="L984" s="4"/>
    </row>
    <row r="985">
      <c r="L985" s="4"/>
    </row>
    <row r="986">
      <c r="L986" s="4"/>
    </row>
    <row r="987">
      <c r="L987" s="4"/>
    </row>
    <row r="988">
      <c r="L988" s="4"/>
    </row>
    <row r="989">
      <c r="L989" s="4"/>
    </row>
    <row r="990">
      <c r="L990" s="4"/>
    </row>
    <row r="991">
      <c r="L991" s="4"/>
    </row>
    <row r="992">
      <c r="L992" s="4"/>
    </row>
    <row r="993">
      <c r="L993" s="4"/>
    </row>
    <row r="994">
      <c r="L994" s="4"/>
    </row>
    <row r="995">
      <c r="L995" s="4"/>
    </row>
    <row r="996">
      <c r="L996" s="4"/>
    </row>
    <row r="997">
      <c r="L997" s="4"/>
    </row>
    <row r="998">
      <c r="L998" s="4"/>
    </row>
    <row r="999">
      <c r="L999" s="4"/>
    </row>
    <row r="1000">
      <c r="L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0"/>
    <col customWidth="1" min="2" max="2" width="13.5"/>
  </cols>
  <sheetData>
    <row r="1">
      <c r="B1" s="2" t="s">
        <v>101</v>
      </c>
      <c r="D1" s="2" t="s">
        <v>102</v>
      </c>
    </row>
    <row r="2">
      <c r="C2" s="2" t="s">
        <v>103</v>
      </c>
      <c r="E2" s="2" t="s">
        <v>104</v>
      </c>
      <c r="G2" s="2" t="s">
        <v>105</v>
      </c>
    </row>
    <row r="3">
      <c r="B3" s="2" t="s">
        <v>106</v>
      </c>
      <c r="C3" s="2" t="s">
        <v>107</v>
      </c>
      <c r="D3" s="2" t="s">
        <v>108</v>
      </c>
      <c r="E3" s="2" t="s">
        <v>107</v>
      </c>
      <c r="F3" s="2" t="s">
        <v>108</v>
      </c>
      <c r="G3" s="2" t="s">
        <v>107</v>
      </c>
      <c r="H3" s="2" t="s">
        <v>108</v>
      </c>
      <c r="J3" s="2" t="s">
        <v>109</v>
      </c>
    </row>
    <row r="4">
      <c r="B4" s="2" t="s">
        <v>110</v>
      </c>
      <c r="C4" s="2">
        <v>226.0</v>
      </c>
      <c r="D4" s="2">
        <v>102.0</v>
      </c>
      <c r="E4" s="2">
        <v>209.0</v>
      </c>
      <c r="F4" s="2">
        <v>98.0</v>
      </c>
      <c r="G4" s="2">
        <v>209.0</v>
      </c>
      <c r="H4" s="2">
        <v>99.0</v>
      </c>
      <c r="J4" s="7">
        <f t="shared" ref="J4:J9" si="1">(D4+F4+H4)/(C4+E4+G4)*60</f>
        <v>27.85714286</v>
      </c>
    </row>
    <row r="5">
      <c r="B5" s="2" t="s">
        <v>111</v>
      </c>
      <c r="C5" s="2">
        <v>250.0</v>
      </c>
      <c r="D5" s="2">
        <v>101.0</v>
      </c>
      <c r="E5" s="2">
        <v>226.0</v>
      </c>
      <c r="F5" s="2">
        <v>100.0</v>
      </c>
      <c r="G5" s="2">
        <v>224.0</v>
      </c>
      <c r="H5" s="2">
        <v>106.0</v>
      </c>
      <c r="J5" s="7">
        <f t="shared" si="1"/>
        <v>26.31428571</v>
      </c>
      <c r="K5" s="2" t="s">
        <v>112</v>
      </c>
      <c r="L5" s="20">
        <f>J5/J4</f>
        <v>0.9446153846</v>
      </c>
    </row>
    <row r="6">
      <c r="B6" s="2" t="s">
        <v>113</v>
      </c>
      <c r="C6" s="2">
        <v>202.0</v>
      </c>
      <c r="D6" s="2">
        <v>98.0</v>
      </c>
      <c r="E6" s="2">
        <v>213.0</v>
      </c>
      <c r="F6" s="2">
        <v>101.0</v>
      </c>
      <c r="G6" s="2">
        <v>204.0</v>
      </c>
      <c r="H6" s="2">
        <v>102.0</v>
      </c>
      <c r="J6" s="7">
        <f t="shared" si="1"/>
        <v>29.17609047</v>
      </c>
      <c r="L6" s="20"/>
    </row>
    <row r="7">
      <c r="B7" s="2" t="s">
        <v>114</v>
      </c>
      <c r="C7" s="2">
        <v>193.0</v>
      </c>
      <c r="D7" s="2">
        <v>104.0</v>
      </c>
      <c r="E7" s="2">
        <v>208.0</v>
      </c>
      <c r="F7" s="2">
        <v>103.0</v>
      </c>
      <c r="G7" s="2">
        <v>197.0</v>
      </c>
      <c r="H7" s="2">
        <v>99.0</v>
      </c>
      <c r="J7" s="7">
        <f t="shared" si="1"/>
        <v>30.70234114</v>
      </c>
      <c r="K7" s="2" t="s">
        <v>112</v>
      </c>
      <c r="L7" s="20">
        <f>J7/J6</f>
        <v>1.052311692</v>
      </c>
    </row>
    <row r="8">
      <c r="B8" s="2" t="s">
        <v>115</v>
      </c>
      <c r="C8" s="2">
        <v>241.0</v>
      </c>
      <c r="D8" s="2">
        <v>100.0</v>
      </c>
      <c r="E8" s="2">
        <v>221.0</v>
      </c>
      <c r="F8" s="2">
        <v>103.0</v>
      </c>
      <c r="G8" s="2">
        <v>192.0</v>
      </c>
      <c r="H8" s="2">
        <v>101.0</v>
      </c>
      <c r="J8" s="7">
        <f t="shared" si="1"/>
        <v>27.88990826</v>
      </c>
      <c r="K8" s="2"/>
      <c r="L8" s="20"/>
    </row>
    <row r="9">
      <c r="B9" s="2" t="s">
        <v>116</v>
      </c>
      <c r="C9" s="2">
        <v>205.0</v>
      </c>
      <c r="D9" s="2">
        <v>101.0</v>
      </c>
      <c r="E9" s="2">
        <v>218.0</v>
      </c>
      <c r="F9" s="2">
        <v>107.0</v>
      </c>
      <c r="G9" s="2">
        <v>239.0</v>
      </c>
      <c r="H9" s="2">
        <v>98.0</v>
      </c>
      <c r="J9" s="7">
        <f t="shared" si="1"/>
        <v>27.73413897</v>
      </c>
      <c r="K9" s="2" t="s">
        <v>112</v>
      </c>
      <c r="L9" s="20">
        <f>J9/J8</f>
        <v>0.9944148513</v>
      </c>
    </row>
    <row r="10">
      <c r="B10" s="2"/>
      <c r="C10" s="2"/>
      <c r="D10" s="2"/>
      <c r="E10" s="2"/>
      <c r="F10" s="2"/>
      <c r="G10" s="2"/>
      <c r="H10" s="2"/>
      <c r="K10" s="2"/>
      <c r="L10" s="20"/>
    </row>
    <row r="11">
      <c r="B11" s="2" t="s">
        <v>117</v>
      </c>
      <c r="C11" s="2" t="s">
        <v>103</v>
      </c>
      <c r="E11" s="2" t="s">
        <v>104</v>
      </c>
      <c r="G11" s="2" t="s">
        <v>105</v>
      </c>
      <c r="K11" s="2"/>
      <c r="L11" s="20"/>
    </row>
    <row r="12">
      <c r="B12" s="2" t="s">
        <v>118</v>
      </c>
      <c r="C12" s="2" t="s">
        <v>107</v>
      </c>
      <c r="D12" s="2" t="s">
        <v>108</v>
      </c>
      <c r="E12" s="2" t="s">
        <v>107</v>
      </c>
      <c r="F12" s="2" t="s">
        <v>108</v>
      </c>
      <c r="G12" s="2" t="s">
        <v>107</v>
      </c>
      <c r="H12" s="2" t="s">
        <v>108</v>
      </c>
      <c r="K12" s="2"/>
      <c r="L12" s="20"/>
    </row>
    <row r="13">
      <c r="B13" s="2" t="s">
        <v>119</v>
      </c>
      <c r="C13" s="2">
        <v>167.0</v>
      </c>
      <c r="D13" s="2">
        <v>101.0</v>
      </c>
      <c r="E13" s="2">
        <v>156.0</v>
      </c>
      <c r="F13" s="2">
        <v>104.0</v>
      </c>
      <c r="G13" s="2">
        <v>183.0</v>
      </c>
      <c r="H13" s="2">
        <v>96.0</v>
      </c>
      <c r="J13" s="7">
        <f t="shared" ref="J13:J14" si="2">(D13+F13+H13)/(C13+E13+G13)*60</f>
        <v>35.6916996</v>
      </c>
      <c r="K13" s="2"/>
      <c r="L13" s="20"/>
    </row>
    <row r="14">
      <c r="B14" s="2" t="s">
        <v>120</v>
      </c>
      <c r="C14" s="2">
        <v>192.0</v>
      </c>
      <c r="D14" s="2">
        <v>101.0</v>
      </c>
      <c r="E14" s="2">
        <v>169.0</v>
      </c>
      <c r="F14" s="2">
        <v>109.0</v>
      </c>
      <c r="G14" s="2">
        <v>162.0</v>
      </c>
      <c r="H14" s="2">
        <v>105.0</v>
      </c>
      <c r="J14" s="7">
        <f t="shared" si="2"/>
        <v>36.1376673</v>
      </c>
      <c r="K14" s="2" t="s">
        <v>112</v>
      </c>
      <c r="L14" s="20">
        <f>J14/J13</f>
        <v>1.012494998</v>
      </c>
      <c r="M14" s="2" t="s">
        <v>121</v>
      </c>
    </row>
    <row r="16">
      <c r="A16" s="21"/>
      <c r="B16" s="22" t="s">
        <v>122</v>
      </c>
      <c r="C16" s="21" t="s">
        <v>123</v>
      </c>
      <c r="D16" s="21" t="s">
        <v>124</v>
      </c>
      <c r="E16" s="21" t="s">
        <v>125</v>
      </c>
      <c r="F16" s="21" t="s">
        <v>126</v>
      </c>
      <c r="G16" s="21" t="s">
        <v>127</v>
      </c>
      <c r="H16" s="23" t="s">
        <v>128</v>
      </c>
      <c r="I16" s="24" t="s">
        <v>129</v>
      </c>
      <c r="J16" s="21" t="s">
        <v>129</v>
      </c>
      <c r="K16" s="21" t="s">
        <v>61</v>
      </c>
      <c r="L16" s="21" t="s">
        <v>61</v>
      </c>
      <c r="M16" s="25" t="s">
        <v>2</v>
      </c>
      <c r="N16" s="26" t="s">
        <v>130</v>
      </c>
      <c r="O16" s="26" t="s">
        <v>131</v>
      </c>
    </row>
    <row r="17">
      <c r="A17" s="27" t="s">
        <v>132</v>
      </c>
      <c r="B17" s="28" t="s">
        <v>133</v>
      </c>
      <c r="C17" s="29" t="s">
        <v>134</v>
      </c>
      <c r="D17" s="29" t="s">
        <v>135</v>
      </c>
      <c r="E17" s="29" t="s">
        <v>136</v>
      </c>
      <c r="G17" s="29" t="s">
        <v>135</v>
      </c>
      <c r="H17" s="30"/>
      <c r="I17" s="31" t="s">
        <v>137</v>
      </c>
      <c r="J17" s="29" t="s">
        <v>138</v>
      </c>
      <c r="K17" s="29" t="s">
        <v>139</v>
      </c>
      <c r="L17" s="29" t="s">
        <v>140</v>
      </c>
      <c r="M17" s="31" t="s">
        <v>134</v>
      </c>
      <c r="N17" s="29"/>
      <c r="O17" s="29" t="s">
        <v>141</v>
      </c>
    </row>
    <row r="18">
      <c r="B18" s="32" t="s">
        <v>74</v>
      </c>
      <c r="C18" s="33">
        <v>0.22</v>
      </c>
      <c r="D18" s="33">
        <v>0.22</v>
      </c>
      <c r="E18" s="33">
        <v>0.22</v>
      </c>
      <c r="F18" s="33">
        <v>0.22</v>
      </c>
      <c r="G18" s="33">
        <v>0.22</v>
      </c>
      <c r="H18" s="34">
        <v>0.32</v>
      </c>
      <c r="I18" s="35">
        <v>0.22</v>
      </c>
      <c r="J18" s="33">
        <v>0.22</v>
      </c>
      <c r="K18" s="33">
        <v>0.2</v>
      </c>
      <c r="L18" s="33">
        <v>0.2</v>
      </c>
      <c r="M18" s="35">
        <v>0.2</v>
      </c>
      <c r="N18" s="36">
        <v>0.3</v>
      </c>
      <c r="O18" s="36">
        <v>0.32</v>
      </c>
    </row>
    <row r="19">
      <c r="A19" s="37"/>
      <c r="B19" s="37" t="s">
        <v>142</v>
      </c>
      <c r="C19" s="38">
        <v>2.2</v>
      </c>
      <c r="D19" s="38">
        <v>2.2</v>
      </c>
      <c r="E19" s="38">
        <v>2.2</v>
      </c>
      <c r="F19" s="38">
        <v>2.2</v>
      </c>
      <c r="G19" s="38">
        <v>2.2</v>
      </c>
      <c r="H19" s="39">
        <v>2.8</v>
      </c>
      <c r="I19" s="40">
        <v>2.0</v>
      </c>
      <c r="J19" s="38">
        <v>2.0</v>
      </c>
      <c r="K19" s="38">
        <v>2.0</v>
      </c>
      <c r="L19" s="38">
        <v>2.0</v>
      </c>
      <c r="M19" s="40">
        <v>2.0</v>
      </c>
      <c r="N19" s="41">
        <v>2.2</v>
      </c>
      <c r="O19" s="41">
        <v>2.2</v>
      </c>
    </row>
    <row r="20">
      <c r="A20" s="37"/>
      <c r="B20" s="37" t="s">
        <v>7</v>
      </c>
      <c r="C20" s="38">
        <v>6.67</v>
      </c>
      <c r="D20" s="38">
        <v>6.67</v>
      </c>
      <c r="E20" s="38">
        <v>6.67</v>
      </c>
      <c r="F20" s="38">
        <v>6.67</v>
      </c>
      <c r="G20" s="38">
        <v>6.67</v>
      </c>
      <c r="H20" s="39">
        <v>12.0</v>
      </c>
      <c r="I20" s="40">
        <v>5.85</v>
      </c>
      <c r="J20" s="38">
        <v>5.85</v>
      </c>
      <c r="K20" s="38">
        <v>5.85</v>
      </c>
      <c r="L20" s="38">
        <v>5.85</v>
      </c>
      <c r="M20" s="42">
        <v>13.33</v>
      </c>
      <c r="N20" s="41">
        <v>12.67</v>
      </c>
      <c r="O20" s="41">
        <v>12.0</v>
      </c>
    </row>
    <row r="21">
      <c r="A21" s="28"/>
      <c r="B21" s="32" t="s">
        <v>13</v>
      </c>
      <c r="C21" s="33">
        <v>0.22</v>
      </c>
      <c r="D21" s="33">
        <v>0.22</v>
      </c>
      <c r="E21" s="33">
        <v>0.22</v>
      </c>
      <c r="F21" s="33">
        <v>0.22</v>
      </c>
      <c r="G21" s="33">
        <v>0.22</v>
      </c>
      <c r="H21" s="34">
        <v>0.06</v>
      </c>
      <c r="I21" s="35">
        <v>0.34</v>
      </c>
      <c r="J21" s="33">
        <v>0.34</v>
      </c>
      <c r="K21" s="33">
        <v>0.2</v>
      </c>
      <c r="L21" s="33">
        <v>0.2</v>
      </c>
      <c r="M21" s="35">
        <v>0.2</v>
      </c>
      <c r="N21" s="36">
        <v>0.24</v>
      </c>
      <c r="O21" s="36">
        <v>0.22</v>
      </c>
    </row>
    <row r="22">
      <c r="A22" s="28"/>
      <c r="B22" s="37" t="s">
        <v>143</v>
      </c>
      <c r="C22" s="38">
        <v>100.0</v>
      </c>
      <c r="D22" s="38">
        <v>100.0</v>
      </c>
      <c r="E22" s="38">
        <v>100.0</v>
      </c>
      <c r="F22" s="38">
        <v>100.0</v>
      </c>
      <c r="G22" s="38">
        <v>100.0</v>
      </c>
      <c r="H22" s="39">
        <v>26.0</v>
      </c>
      <c r="I22" s="40">
        <v>21.2</v>
      </c>
      <c r="J22" s="38">
        <v>21.2</v>
      </c>
      <c r="K22" s="38">
        <v>20.0</v>
      </c>
      <c r="L22" s="38">
        <v>20.0</v>
      </c>
      <c r="M22" s="42">
        <v>0.0</v>
      </c>
      <c r="N22" s="41">
        <v>8.4</v>
      </c>
      <c r="O22" s="41">
        <v>0.0</v>
      </c>
    </row>
    <row r="23">
      <c r="A23" s="37"/>
      <c r="B23" s="37" t="s">
        <v>144</v>
      </c>
      <c r="C23" s="38">
        <v>0.0</v>
      </c>
      <c r="D23" s="38">
        <v>0.0</v>
      </c>
      <c r="E23" s="38">
        <v>0.0</v>
      </c>
      <c r="F23" s="38">
        <v>0.0</v>
      </c>
      <c r="G23" s="38">
        <v>0.0</v>
      </c>
      <c r="H23" s="39">
        <v>35.2</v>
      </c>
      <c r="I23" s="40">
        <v>21.2</v>
      </c>
      <c r="J23" s="38">
        <v>21.2</v>
      </c>
      <c r="K23" s="38">
        <v>20.0</v>
      </c>
      <c r="L23" s="38">
        <v>20.0</v>
      </c>
      <c r="M23" s="42">
        <v>0.0</v>
      </c>
      <c r="N23" s="41">
        <v>11.2</v>
      </c>
      <c r="O23" s="41">
        <v>0.0</v>
      </c>
    </row>
    <row r="24">
      <c r="A24" s="37"/>
      <c r="B24" s="37" t="s">
        <v>145</v>
      </c>
      <c r="C24" s="38">
        <v>0.0</v>
      </c>
      <c r="D24" s="38">
        <v>0.0</v>
      </c>
      <c r="E24" s="38">
        <v>0.0</v>
      </c>
      <c r="F24" s="38">
        <v>0.0</v>
      </c>
      <c r="G24" s="38">
        <v>0.0</v>
      </c>
      <c r="H24" s="39">
        <v>8.8</v>
      </c>
      <c r="I24" s="40">
        <v>169.6</v>
      </c>
      <c r="J24" s="38">
        <v>169.6</v>
      </c>
      <c r="K24" s="38">
        <v>160.0</v>
      </c>
      <c r="L24" s="38">
        <v>160.0</v>
      </c>
      <c r="M24" s="42">
        <v>80.0</v>
      </c>
      <c r="N24" s="41">
        <v>8.4</v>
      </c>
      <c r="O24" s="41">
        <v>0.0</v>
      </c>
    </row>
    <row r="25">
      <c r="A25" s="37"/>
      <c r="B25" s="37" t="s">
        <v>146</v>
      </c>
      <c r="C25" s="38">
        <v>300.0</v>
      </c>
      <c r="D25" s="38">
        <v>300.0</v>
      </c>
      <c r="E25" s="38">
        <v>300.0</v>
      </c>
      <c r="F25" s="38">
        <v>300.0</v>
      </c>
      <c r="G25" s="38">
        <v>300.0</v>
      </c>
      <c r="H25" s="39">
        <v>0.0</v>
      </c>
      <c r="I25" s="40">
        <v>0.0</v>
      </c>
      <c r="J25" s="38">
        <v>0.0</v>
      </c>
      <c r="K25" s="38">
        <v>0.0</v>
      </c>
      <c r="L25" s="38">
        <v>0.0</v>
      </c>
      <c r="M25" s="42">
        <v>60.0</v>
      </c>
      <c r="N25" s="41">
        <v>0.0</v>
      </c>
      <c r="O25" s="41">
        <v>22.0</v>
      </c>
    </row>
    <row r="26">
      <c r="A26" s="37" t="s">
        <v>147</v>
      </c>
      <c r="B26" s="37" t="s">
        <v>148</v>
      </c>
      <c r="C26" s="38">
        <v>1.0</v>
      </c>
      <c r="D26" s="38">
        <v>1.0</v>
      </c>
      <c r="E26" s="38">
        <v>1.0</v>
      </c>
      <c r="F26" s="38">
        <v>1.0</v>
      </c>
      <c r="G26" s="38">
        <v>1.0</v>
      </c>
      <c r="H26" s="43">
        <v>1.0</v>
      </c>
      <c r="I26" s="40">
        <v>1.0</v>
      </c>
      <c r="J26" s="38">
        <v>1.0</v>
      </c>
      <c r="K26" s="38">
        <v>1.0</v>
      </c>
      <c r="L26" s="38">
        <v>1.0</v>
      </c>
      <c r="M26" s="40">
        <v>1.0</v>
      </c>
      <c r="N26" s="38">
        <v>1.0</v>
      </c>
      <c r="O26" s="38">
        <v>1.0</v>
      </c>
    </row>
    <row r="27">
      <c r="A27" s="37" t="s">
        <v>149</v>
      </c>
      <c r="B27" s="37" t="s">
        <v>150</v>
      </c>
      <c r="C27" s="41">
        <v>216.0</v>
      </c>
      <c r="D27" s="41">
        <v>216.0</v>
      </c>
      <c r="E27" s="41">
        <v>216.0</v>
      </c>
      <c r="F27" s="41">
        <v>216.0</v>
      </c>
      <c r="G27" s="41">
        <v>216.0</v>
      </c>
      <c r="H27" s="39">
        <v>48.0</v>
      </c>
      <c r="I27" s="40">
        <v>1.0</v>
      </c>
      <c r="J27" s="38">
        <v>1.0</v>
      </c>
      <c r="K27" s="38">
        <v>1.0</v>
      </c>
      <c r="L27" s="38">
        <v>1.0</v>
      </c>
      <c r="M27" s="42">
        <v>408.0</v>
      </c>
      <c r="N27" s="41">
        <v>200.0</v>
      </c>
      <c r="O27" s="41">
        <v>100.0</v>
      </c>
    </row>
    <row r="28">
      <c r="A28" s="37"/>
      <c r="B28" s="37" t="s">
        <v>151</v>
      </c>
      <c r="C28" s="41">
        <v>5.0</v>
      </c>
      <c r="D28" s="41">
        <v>5.0</v>
      </c>
      <c r="E28" s="41">
        <v>5.0</v>
      </c>
      <c r="F28" s="41">
        <v>5.0</v>
      </c>
      <c r="G28" s="41">
        <v>5.0</v>
      </c>
      <c r="H28" s="39">
        <v>2.0</v>
      </c>
      <c r="I28" s="40">
        <v>0.0</v>
      </c>
      <c r="J28" s="38">
        <v>0.0</v>
      </c>
      <c r="K28" s="38">
        <v>0.0</v>
      </c>
      <c r="L28" s="38">
        <v>0.0</v>
      </c>
      <c r="M28" s="42">
        <v>5.0</v>
      </c>
      <c r="N28" s="41">
        <v>2.5</v>
      </c>
      <c r="O28" s="41">
        <v>2.6</v>
      </c>
    </row>
    <row r="29">
      <c r="A29" s="37" t="s">
        <v>152</v>
      </c>
      <c r="B29" s="37" t="s">
        <v>153</v>
      </c>
      <c r="C29" s="38">
        <v>0.0</v>
      </c>
      <c r="D29" s="38">
        <v>0.0</v>
      </c>
      <c r="E29" s="38">
        <v>0.0</v>
      </c>
      <c r="F29" s="38">
        <v>0.0</v>
      </c>
      <c r="G29" s="38">
        <v>0.0</v>
      </c>
      <c r="H29" s="43">
        <v>0.0</v>
      </c>
      <c r="I29" s="40">
        <v>0.0</v>
      </c>
      <c r="J29" s="38">
        <v>0.0</v>
      </c>
      <c r="K29" s="38">
        <v>0.0</v>
      </c>
      <c r="L29" s="38">
        <v>0.0</v>
      </c>
      <c r="M29" s="40">
        <v>0.0</v>
      </c>
      <c r="N29" s="38">
        <v>0.0</v>
      </c>
      <c r="O29" s="38">
        <v>0.0</v>
      </c>
    </row>
    <row r="30">
      <c r="A30" s="44"/>
      <c r="B30" s="44"/>
      <c r="C30" s="44"/>
      <c r="D30" s="44"/>
      <c r="E30" s="44"/>
      <c r="F30" s="44"/>
      <c r="G30" s="44"/>
      <c r="H30" s="45"/>
      <c r="I30" s="46"/>
      <c r="J30" s="44"/>
      <c r="K30" s="44"/>
      <c r="L30" s="44"/>
      <c r="M30" s="46"/>
      <c r="N30" s="44"/>
      <c r="O30" s="44"/>
    </row>
    <row r="31">
      <c r="A31" s="47" t="s">
        <v>154</v>
      </c>
      <c r="B31" s="48" t="s">
        <v>155</v>
      </c>
      <c r="C31" s="49"/>
      <c r="D31" s="49"/>
      <c r="E31" s="49"/>
      <c r="F31" s="49"/>
      <c r="G31" s="49"/>
      <c r="H31" s="50"/>
      <c r="I31" s="51"/>
      <c r="J31" s="49"/>
      <c r="K31" s="49"/>
      <c r="L31" s="49"/>
      <c r="M31" s="51"/>
      <c r="N31" s="49"/>
      <c r="O31" s="49"/>
    </row>
    <row r="32">
      <c r="A32" s="52"/>
      <c r="B32" s="52" t="s">
        <v>156</v>
      </c>
      <c r="C32" s="53">
        <v>-0.4545</v>
      </c>
      <c r="D32" s="53">
        <v>2.0</v>
      </c>
      <c r="E32" s="53">
        <v>1.818</v>
      </c>
      <c r="F32" s="53">
        <v>4.273</v>
      </c>
      <c r="G32" s="53">
        <v>0.0</v>
      </c>
      <c r="H32" s="54">
        <v>2.0</v>
      </c>
      <c r="I32" s="55">
        <v>4.4</v>
      </c>
      <c r="J32" s="53">
        <v>5.5</v>
      </c>
      <c r="K32" s="53">
        <v>5.5</v>
      </c>
      <c r="L32" s="53">
        <v>5.5</v>
      </c>
      <c r="M32" s="56">
        <v>-0.5</v>
      </c>
      <c r="N32" s="57">
        <v>2.0</v>
      </c>
      <c r="O32" s="57">
        <v>2.0</v>
      </c>
    </row>
    <row r="33">
      <c r="A33" s="52"/>
      <c r="B33" s="52" t="s">
        <v>157</v>
      </c>
      <c r="C33" s="53">
        <v>0.0</v>
      </c>
      <c r="D33" s="53">
        <v>1.1</v>
      </c>
      <c r="E33" s="53">
        <v>0.0</v>
      </c>
      <c r="F33" s="53">
        <v>1.1</v>
      </c>
      <c r="G33" s="53">
        <v>0.0</v>
      </c>
      <c r="H33" s="54">
        <v>1.2</v>
      </c>
      <c r="I33" s="55">
        <v>0.9</v>
      </c>
      <c r="J33" s="53">
        <v>1.5</v>
      </c>
      <c r="K33" s="53">
        <v>1.5</v>
      </c>
      <c r="L33" s="53">
        <v>1.5</v>
      </c>
      <c r="M33" s="56">
        <v>0.0</v>
      </c>
      <c r="N33" s="57">
        <v>1.2</v>
      </c>
      <c r="O33" s="57">
        <v>2.209</v>
      </c>
    </row>
    <row r="34">
      <c r="A34" s="52"/>
      <c r="B34" s="52" t="s">
        <v>158</v>
      </c>
      <c r="C34" s="53">
        <v>1.5</v>
      </c>
      <c r="D34" s="53">
        <v>1.3</v>
      </c>
      <c r="E34" s="53">
        <v>1.5</v>
      </c>
      <c r="F34" s="53">
        <v>1.3</v>
      </c>
      <c r="G34" s="53">
        <v>1.5</v>
      </c>
      <c r="H34" s="54">
        <v>0.9</v>
      </c>
      <c r="I34" s="55">
        <v>0.7</v>
      </c>
      <c r="J34" s="53">
        <v>0.0</v>
      </c>
      <c r="K34" s="53">
        <v>0.4</v>
      </c>
      <c r="L34" s="53">
        <v>1.1</v>
      </c>
      <c r="M34" s="56">
        <v>0.55</v>
      </c>
      <c r="N34" s="57">
        <v>0.55</v>
      </c>
      <c r="O34" s="57">
        <v>0.55</v>
      </c>
    </row>
    <row r="35">
      <c r="A35" s="52"/>
      <c r="B35" s="52" t="s">
        <v>159</v>
      </c>
      <c r="C35" s="53">
        <v>2.709</v>
      </c>
      <c r="D35" s="53">
        <v>1.2</v>
      </c>
      <c r="E35" s="53">
        <v>2.709</v>
      </c>
      <c r="F35" s="53">
        <v>1.2</v>
      </c>
      <c r="G35" s="53">
        <v>1.8</v>
      </c>
      <c r="H35" s="54">
        <v>1.2</v>
      </c>
      <c r="I35" s="55">
        <v>4.7</v>
      </c>
      <c r="J35" s="53">
        <v>4.7</v>
      </c>
      <c r="K35" s="53">
        <v>4.7</v>
      </c>
      <c r="L35" s="53">
        <v>4.7</v>
      </c>
      <c r="M35" s="56">
        <v>3.6</v>
      </c>
      <c r="N35" s="57">
        <v>0.6</v>
      </c>
      <c r="O35" s="57">
        <v>1.05</v>
      </c>
    </row>
    <row r="36">
      <c r="A36" s="52"/>
      <c r="B36" s="52" t="s">
        <v>160</v>
      </c>
      <c r="C36" s="53">
        <v>0.0</v>
      </c>
      <c r="D36" s="53">
        <v>0.0</v>
      </c>
      <c r="E36" s="53">
        <v>0.0</v>
      </c>
      <c r="F36" s="53">
        <v>0.0</v>
      </c>
      <c r="G36" s="53">
        <v>0.0</v>
      </c>
      <c r="H36" s="58">
        <v>0.0</v>
      </c>
      <c r="I36" s="55">
        <v>0.0</v>
      </c>
      <c r="J36" s="53">
        <v>0.0</v>
      </c>
      <c r="K36" s="53">
        <v>0.0</v>
      </c>
      <c r="L36" s="53">
        <v>0.0</v>
      </c>
      <c r="M36" s="55">
        <v>0.0</v>
      </c>
      <c r="N36" s="53">
        <v>0.0</v>
      </c>
      <c r="O36" s="53">
        <v>0.0</v>
      </c>
    </row>
    <row r="37">
      <c r="A37" s="52"/>
      <c r="B37" s="52" t="s">
        <v>161</v>
      </c>
      <c r="C37" s="53">
        <v>0.0</v>
      </c>
      <c r="D37" s="53">
        <v>0.0</v>
      </c>
      <c r="E37" s="53">
        <v>0.0</v>
      </c>
      <c r="F37" s="53">
        <v>0.0</v>
      </c>
      <c r="G37" s="53">
        <v>0.0</v>
      </c>
      <c r="H37" s="58">
        <v>0.0</v>
      </c>
      <c r="I37" s="55">
        <v>0.0</v>
      </c>
      <c r="J37" s="53">
        <v>0.0</v>
      </c>
      <c r="K37" s="53">
        <v>0.0</v>
      </c>
      <c r="L37" s="53">
        <v>0.0</v>
      </c>
      <c r="M37" s="55">
        <v>0.0</v>
      </c>
      <c r="N37" s="53">
        <v>0.0</v>
      </c>
      <c r="O37" s="53">
        <v>0.0</v>
      </c>
    </row>
    <row r="38">
      <c r="A38" s="52"/>
      <c r="B38" s="52" t="s">
        <v>162</v>
      </c>
      <c r="C38" s="53">
        <v>0.0</v>
      </c>
      <c r="D38" s="53">
        <v>0.0</v>
      </c>
      <c r="E38" s="53">
        <v>0.0</v>
      </c>
      <c r="F38" s="53">
        <v>0.0</v>
      </c>
      <c r="G38" s="53">
        <v>0.0</v>
      </c>
      <c r="H38" s="58">
        <v>0.0</v>
      </c>
      <c r="I38" s="55">
        <v>0.0</v>
      </c>
      <c r="J38" s="53">
        <v>0.0</v>
      </c>
      <c r="K38" s="53">
        <v>0.0</v>
      </c>
      <c r="L38" s="53">
        <v>0.0</v>
      </c>
      <c r="M38" s="55">
        <v>0.0</v>
      </c>
      <c r="N38" s="53">
        <v>0.0</v>
      </c>
      <c r="O38" s="53">
        <v>0.0</v>
      </c>
    </row>
    <row r="39">
      <c r="A39" s="49" t="s">
        <v>163</v>
      </c>
      <c r="B39" s="52" t="s">
        <v>164</v>
      </c>
      <c r="C39" s="53">
        <v>3.45</v>
      </c>
      <c r="D39" s="53">
        <v>2.85</v>
      </c>
      <c r="E39" s="53">
        <v>3.45</v>
      </c>
      <c r="F39" s="53">
        <v>2.85</v>
      </c>
      <c r="G39" s="53">
        <v>3.45</v>
      </c>
      <c r="H39" s="54">
        <v>2.85</v>
      </c>
      <c r="I39" s="55">
        <v>0.3</v>
      </c>
      <c r="J39" s="53">
        <v>0.3</v>
      </c>
      <c r="K39" s="53">
        <v>0.3</v>
      </c>
      <c r="L39" s="53">
        <v>0.3</v>
      </c>
      <c r="M39" s="56">
        <v>2.7</v>
      </c>
      <c r="N39" s="57">
        <v>2.25</v>
      </c>
      <c r="O39" s="57">
        <v>1.75</v>
      </c>
    </row>
    <row r="40">
      <c r="A40" s="52"/>
      <c r="B40" s="52" t="s">
        <v>165</v>
      </c>
      <c r="C40" s="53">
        <v>5.8</v>
      </c>
      <c r="D40" s="53">
        <v>15.45</v>
      </c>
      <c r="E40" s="53">
        <v>5.8</v>
      </c>
      <c r="F40" s="53">
        <v>3.45</v>
      </c>
      <c r="G40" s="53">
        <v>5.8</v>
      </c>
      <c r="H40" s="54">
        <v>3.45</v>
      </c>
      <c r="I40" s="55">
        <v>3.2</v>
      </c>
      <c r="J40" s="53">
        <v>3.2</v>
      </c>
      <c r="K40" s="53">
        <v>3.2</v>
      </c>
      <c r="L40" s="53">
        <v>3.2</v>
      </c>
      <c r="M40" s="56">
        <v>6.8</v>
      </c>
      <c r="N40" s="57">
        <v>3.6</v>
      </c>
      <c r="O40" s="57">
        <v>5.04</v>
      </c>
    </row>
    <row r="41">
      <c r="A41" s="52"/>
      <c r="B41" s="52" t="s">
        <v>166</v>
      </c>
      <c r="C41" s="53">
        <v>2.9</v>
      </c>
      <c r="D41" s="53">
        <v>2.9</v>
      </c>
      <c r="E41" s="53">
        <v>2.9</v>
      </c>
      <c r="F41" s="53">
        <v>2.9</v>
      </c>
      <c r="G41" s="53">
        <v>2.9</v>
      </c>
      <c r="H41" s="54">
        <v>2.3</v>
      </c>
      <c r="I41" s="55">
        <v>0.0</v>
      </c>
      <c r="J41" s="53">
        <v>0.0</v>
      </c>
      <c r="K41" s="53">
        <v>0.0</v>
      </c>
      <c r="L41" s="53">
        <v>0.0</v>
      </c>
      <c r="M41" s="56">
        <v>2.3</v>
      </c>
      <c r="N41" s="57">
        <v>2.3</v>
      </c>
      <c r="O41" s="57">
        <v>2.3</v>
      </c>
    </row>
    <row r="42">
      <c r="A42" s="52"/>
      <c r="B42" s="52" t="s">
        <v>167</v>
      </c>
      <c r="C42" s="53">
        <v>0.0</v>
      </c>
      <c r="D42" s="53">
        <v>0.0</v>
      </c>
      <c r="E42" s="53">
        <v>0.0</v>
      </c>
      <c r="F42" s="53">
        <v>0.0</v>
      </c>
      <c r="G42" s="53">
        <v>0.0</v>
      </c>
      <c r="H42" s="54">
        <v>0.55</v>
      </c>
      <c r="I42" s="55">
        <v>0.0</v>
      </c>
      <c r="J42" s="53">
        <v>0.0</v>
      </c>
      <c r="K42" s="53">
        <v>0.55</v>
      </c>
      <c r="L42" s="53">
        <v>0.0</v>
      </c>
      <c r="M42" s="56">
        <v>0.55</v>
      </c>
      <c r="N42" s="57">
        <v>0.55</v>
      </c>
      <c r="O42" s="57">
        <v>0.0</v>
      </c>
    </row>
    <row r="43">
      <c r="A43" s="49" t="s">
        <v>168</v>
      </c>
      <c r="B43" s="52" t="s">
        <v>169</v>
      </c>
      <c r="C43" s="53">
        <v>0.0</v>
      </c>
      <c r="D43" s="53">
        <v>0.0</v>
      </c>
      <c r="E43" s="53">
        <v>0.0</v>
      </c>
      <c r="F43" s="53">
        <v>0.0</v>
      </c>
      <c r="G43" s="53">
        <v>0.0</v>
      </c>
      <c r="H43" s="58">
        <v>0.0</v>
      </c>
      <c r="I43" s="55">
        <v>0.0</v>
      </c>
      <c r="J43" s="53">
        <v>0.0</v>
      </c>
      <c r="K43" s="53">
        <v>0.0</v>
      </c>
      <c r="L43" s="53">
        <v>0.0</v>
      </c>
      <c r="M43" s="55">
        <v>0.0</v>
      </c>
      <c r="N43" s="53">
        <v>0.0</v>
      </c>
      <c r="O43" s="53">
        <v>0.0</v>
      </c>
    </row>
    <row r="44">
      <c r="A44" s="52"/>
      <c r="B44" s="52" t="s">
        <v>170</v>
      </c>
      <c r="C44" s="53">
        <v>0.0</v>
      </c>
      <c r="D44" s="53">
        <v>0.0</v>
      </c>
      <c r="E44" s="53">
        <v>0.0</v>
      </c>
      <c r="F44" s="53">
        <v>0.0</v>
      </c>
      <c r="G44" s="53">
        <v>0.0</v>
      </c>
      <c r="H44" s="58">
        <v>0.0</v>
      </c>
      <c r="I44" s="55">
        <v>0.0</v>
      </c>
      <c r="J44" s="53">
        <v>0.0</v>
      </c>
      <c r="K44" s="53">
        <v>0.0</v>
      </c>
      <c r="L44" s="53">
        <v>0.0</v>
      </c>
      <c r="M44" s="55">
        <v>0.0</v>
      </c>
      <c r="N44" s="53">
        <v>0.0</v>
      </c>
      <c r="O44" s="53">
        <v>0.0</v>
      </c>
    </row>
    <row r="45">
      <c r="A45" s="52"/>
      <c r="B45" s="52" t="s">
        <v>171</v>
      </c>
      <c r="C45" s="53">
        <v>0.0</v>
      </c>
      <c r="D45" s="53">
        <v>0.0</v>
      </c>
      <c r="E45" s="53">
        <v>0.0</v>
      </c>
      <c r="F45" s="53">
        <v>0.0</v>
      </c>
      <c r="G45" s="53">
        <v>0.0</v>
      </c>
      <c r="H45" s="58">
        <v>0.0</v>
      </c>
      <c r="I45" s="55">
        <v>0.0</v>
      </c>
      <c r="J45" s="53">
        <v>0.0</v>
      </c>
      <c r="K45" s="53">
        <v>0.0</v>
      </c>
      <c r="L45" s="53">
        <v>0.0</v>
      </c>
      <c r="M45" s="55">
        <v>0.0</v>
      </c>
      <c r="N45" s="57">
        <v>0.3</v>
      </c>
      <c r="O45" s="57">
        <v>0.3</v>
      </c>
    </row>
    <row r="46">
      <c r="A46" s="49" t="s">
        <v>172</v>
      </c>
      <c r="B46" s="49" t="s">
        <v>173</v>
      </c>
      <c r="C46" s="53">
        <v>0.0</v>
      </c>
      <c r="D46" s="53">
        <v>0.0</v>
      </c>
      <c r="E46" s="53">
        <v>0.0</v>
      </c>
      <c r="F46" s="53">
        <v>0.0</v>
      </c>
      <c r="G46" s="53">
        <v>0.0</v>
      </c>
      <c r="H46" s="58">
        <v>0.0</v>
      </c>
      <c r="I46" s="55">
        <v>0.0</v>
      </c>
      <c r="J46" s="53">
        <v>0.0</v>
      </c>
      <c r="K46" s="53">
        <v>0.0</v>
      </c>
      <c r="L46" s="53">
        <v>0.0</v>
      </c>
      <c r="M46" s="55">
        <v>0.0</v>
      </c>
      <c r="N46" s="53">
        <v>0.0</v>
      </c>
      <c r="O46" s="53">
        <v>0.0</v>
      </c>
    </row>
    <row r="47">
      <c r="A47" s="44"/>
      <c r="B47" s="44"/>
      <c r="C47" s="21"/>
      <c r="D47" s="59"/>
      <c r="E47" s="59"/>
      <c r="F47" s="37"/>
      <c r="G47" s="60"/>
      <c r="H47" s="61"/>
      <c r="I47" s="62"/>
      <c r="J47" s="60"/>
      <c r="K47" s="60"/>
      <c r="L47" s="60"/>
      <c r="M47" s="62"/>
      <c r="N47" s="60"/>
      <c r="O47" s="60"/>
    </row>
    <row r="48">
      <c r="A48" s="63" t="s">
        <v>174</v>
      </c>
      <c r="B48" s="64" t="s">
        <v>175</v>
      </c>
      <c r="C48" s="65"/>
      <c r="D48" s="65"/>
      <c r="E48" s="65"/>
      <c r="F48" s="65"/>
      <c r="G48" s="65"/>
      <c r="H48" s="66"/>
      <c r="I48" s="67"/>
      <c r="J48" s="65"/>
      <c r="K48" s="65"/>
      <c r="L48" s="65"/>
      <c r="M48" s="67"/>
      <c r="N48" s="65"/>
      <c r="O48" s="65"/>
    </row>
    <row r="49">
      <c r="A49" s="68"/>
      <c r="B49" s="68" t="s">
        <v>156</v>
      </c>
      <c r="C49" s="69">
        <v>0.0</v>
      </c>
      <c r="D49" s="69">
        <v>0.0</v>
      </c>
      <c r="E49" s="69">
        <v>0.0</v>
      </c>
      <c r="F49" s="69">
        <v>0.0</v>
      </c>
      <c r="G49" s="69">
        <v>0.0</v>
      </c>
      <c r="H49" s="70">
        <v>0.0</v>
      </c>
      <c r="I49" s="71">
        <v>0.0</v>
      </c>
      <c r="J49" s="69">
        <v>0.0</v>
      </c>
      <c r="K49" s="69">
        <v>0.0</v>
      </c>
      <c r="L49" s="69">
        <v>0.0</v>
      </c>
      <c r="M49" s="71">
        <v>0.0</v>
      </c>
      <c r="N49" s="69">
        <v>0.0</v>
      </c>
      <c r="O49" s="69">
        <v>0.0</v>
      </c>
    </row>
    <row r="50">
      <c r="A50" s="68"/>
      <c r="B50" s="68" t="s">
        <v>157</v>
      </c>
      <c r="C50" s="69">
        <v>0.0</v>
      </c>
      <c r="D50" s="69">
        <v>0.0</v>
      </c>
      <c r="E50" s="69">
        <v>0.0</v>
      </c>
      <c r="F50" s="69">
        <v>0.0</v>
      </c>
      <c r="G50" s="69">
        <v>0.0</v>
      </c>
      <c r="H50" s="70">
        <v>0.0</v>
      </c>
      <c r="I50" s="71">
        <v>0.0</v>
      </c>
      <c r="J50" s="69">
        <v>0.0</v>
      </c>
      <c r="K50" s="69">
        <v>0.0</v>
      </c>
      <c r="L50" s="69">
        <v>0.0</v>
      </c>
      <c r="M50" s="71">
        <v>0.0</v>
      </c>
      <c r="N50" s="69">
        <v>0.0</v>
      </c>
      <c r="O50" s="69">
        <v>0.0</v>
      </c>
    </row>
    <row r="51">
      <c r="A51" s="68"/>
      <c r="B51" s="68" t="s">
        <v>158</v>
      </c>
      <c r="C51" s="69">
        <v>0.0</v>
      </c>
      <c r="D51" s="69">
        <v>0.0</v>
      </c>
      <c r="E51" s="69">
        <v>0.0</v>
      </c>
      <c r="F51" s="69">
        <v>0.0</v>
      </c>
      <c r="G51" s="69">
        <v>0.0</v>
      </c>
      <c r="H51" s="70">
        <v>0.0</v>
      </c>
      <c r="I51" s="71">
        <v>0.0</v>
      </c>
      <c r="J51" s="69">
        <v>0.0</v>
      </c>
      <c r="K51" s="69">
        <v>0.0</v>
      </c>
      <c r="L51" s="69">
        <v>0.0</v>
      </c>
      <c r="M51" s="71">
        <v>0.0</v>
      </c>
      <c r="N51" s="69">
        <v>0.0</v>
      </c>
      <c r="O51" s="69">
        <v>0.0</v>
      </c>
    </row>
    <row r="52">
      <c r="A52" s="68"/>
      <c r="B52" s="68" t="s">
        <v>159</v>
      </c>
      <c r="C52" s="69">
        <v>0.0</v>
      </c>
      <c r="D52" s="69">
        <v>0.0</v>
      </c>
      <c r="E52" s="69">
        <v>0.0</v>
      </c>
      <c r="F52" s="69">
        <v>0.0</v>
      </c>
      <c r="G52" s="69">
        <v>0.0</v>
      </c>
      <c r="H52" s="70">
        <v>0.0</v>
      </c>
      <c r="I52" s="71">
        <v>0.0</v>
      </c>
      <c r="J52" s="69">
        <v>0.0</v>
      </c>
      <c r="K52" s="69">
        <v>0.0</v>
      </c>
      <c r="L52" s="69">
        <v>0.0</v>
      </c>
      <c r="M52" s="71">
        <v>0.0</v>
      </c>
      <c r="N52" s="69">
        <v>0.0</v>
      </c>
      <c r="O52" s="69">
        <v>0.0</v>
      </c>
    </row>
    <row r="53">
      <c r="A53" s="68"/>
      <c r="B53" s="68" t="s">
        <v>160</v>
      </c>
      <c r="C53" s="69">
        <v>0.0</v>
      </c>
      <c r="D53" s="69">
        <v>0.0</v>
      </c>
      <c r="E53" s="69">
        <v>0.0</v>
      </c>
      <c r="F53" s="69">
        <v>0.0</v>
      </c>
      <c r="G53" s="69">
        <v>0.0</v>
      </c>
      <c r="H53" s="70">
        <v>0.0</v>
      </c>
      <c r="I53" s="71">
        <v>0.0</v>
      </c>
      <c r="J53" s="69">
        <v>0.0</v>
      </c>
      <c r="K53" s="69">
        <v>0.0</v>
      </c>
      <c r="L53" s="69">
        <v>0.0</v>
      </c>
      <c r="M53" s="71">
        <v>0.0</v>
      </c>
      <c r="N53" s="69">
        <v>0.0</v>
      </c>
      <c r="O53" s="69">
        <v>0.0</v>
      </c>
    </row>
    <row r="54">
      <c r="A54" s="68"/>
      <c r="B54" s="68" t="s">
        <v>161</v>
      </c>
      <c r="C54" s="69">
        <v>0.0</v>
      </c>
      <c r="D54" s="69">
        <v>0.0</v>
      </c>
      <c r="E54" s="69">
        <v>0.0</v>
      </c>
      <c r="F54" s="69">
        <v>0.0</v>
      </c>
      <c r="G54" s="69">
        <v>0.0</v>
      </c>
      <c r="H54" s="70">
        <v>0.0</v>
      </c>
      <c r="I54" s="71">
        <v>0.0</v>
      </c>
      <c r="J54" s="69">
        <v>0.0</v>
      </c>
      <c r="K54" s="69">
        <v>0.0</v>
      </c>
      <c r="L54" s="69">
        <v>0.0</v>
      </c>
      <c r="M54" s="71">
        <v>0.0</v>
      </c>
      <c r="N54" s="69">
        <v>0.0</v>
      </c>
      <c r="O54" s="69">
        <v>0.0</v>
      </c>
    </row>
    <row r="55">
      <c r="A55" s="68"/>
      <c r="B55" s="68" t="s">
        <v>162</v>
      </c>
      <c r="C55" s="69">
        <v>0.0</v>
      </c>
      <c r="D55" s="69">
        <v>0.0</v>
      </c>
      <c r="E55" s="69">
        <v>0.0</v>
      </c>
      <c r="F55" s="69">
        <v>0.0</v>
      </c>
      <c r="G55" s="69">
        <v>0.0</v>
      </c>
      <c r="H55" s="70">
        <v>0.0</v>
      </c>
      <c r="I55" s="71">
        <v>0.0</v>
      </c>
      <c r="J55" s="69">
        <v>0.0</v>
      </c>
      <c r="K55" s="69">
        <v>0.0</v>
      </c>
      <c r="L55" s="69">
        <v>0.0</v>
      </c>
      <c r="M55" s="71">
        <v>0.0</v>
      </c>
      <c r="N55" s="69">
        <v>0.0</v>
      </c>
      <c r="O55" s="69">
        <v>0.0</v>
      </c>
    </row>
    <row r="56">
      <c r="A56" s="65" t="s">
        <v>163</v>
      </c>
      <c r="B56" s="68" t="s">
        <v>164</v>
      </c>
      <c r="C56" s="69">
        <v>0.0</v>
      </c>
      <c r="D56" s="69">
        <v>0.0</v>
      </c>
      <c r="E56" s="69">
        <v>0.0</v>
      </c>
      <c r="F56" s="69">
        <v>0.0</v>
      </c>
      <c r="G56" s="69">
        <v>0.0</v>
      </c>
      <c r="H56" s="70">
        <v>0.0</v>
      </c>
      <c r="I56" s="71">
        <v>0.0</v>
      </c>
      <c r="J56" s="69">
        <v>0.0</v>
      </c>
      <c r="K56" s="69">
        <v>0.0</v>
      </c>
      <c r="L56" s="69">
        <v>0.0</v>
      </c>
      <c r="M56" s="71">
        <v>0.0</v>
      </c>
      <c r="N56" s="69">
        <v>0.0</v>
      </c>
      <c r="O56" s="69">
        <v>0.0</v>
      </c>
    </row>
    <row r="57">
      <c r="A57" s="68"/>
      <c r="B57" s="68" t="s">
        <v>165</v>
      </c>
      <c r="C57" s="69">
        <v>0.0</v>
      </c>
      <c r="D57" s="69">
        <v>0.0</v>
      </c>
      <c r="E57" s="69">
        <v>0.0</v>
      </c>
      <c r="F57" s="69">
        <v>0.0</v>
      </c>
      <c r="G57" s="69">
        <v>0.0</v>
      </c>
      <c r="H57" s="70">
        <v>0.0</v>
      </c>
      <c r="I57" s="71">
        <v>0.0</v>
      </c>
      <c r="J57" s="69">
        <v>0.0</v>
      </c>
      <c r="K57" s="69">
        <v>0.0</v>
      </c>
      <c r="L57" s="69">
        <v>0.0</v>
      </c>
      <c r="M57" s="71">
        <v>0.0</v>
      </c>
      <c r="N57" s="69">
        <v>0.0</v>
      </c>
      <c r="O57" s="69">
        <v>0.0</v>
      </c>
    </row>
    <row r="58">
      <c r="A58" s="68"/>
      <c r="B58" s="68" t="s">
        <v>166</v>
      </c>
      <c r="C58" s="69">
        <v>0.0</v>
      </c>
      <c r="D58" s="69">
        <v>0.0</v>
      </c>
      <c r="E58" s="69">
        <v>0.0</v>
      </c>
      <c r="F58" s="69">
        <v>0.0</v>
      </c>
      <c r="G58" s="69">
        <v>0.0</v>
      </c>
      <c r="H58" s="70">
        <v>0.0</v>
      </c>
      <c r="I58" s="71">
        <v>0.0</v>
      </c>
      <c r="J58" s="69">
        <v>0.0</v>
      </c>
      <c r="K58" s="69">
        <v>0.0</v>
      </c>
      <c r="L58" s="69">
        <v>0.0</v>
      </c>
      <c r="M58" s="71">
        <v>0.0</v>
      </c>
      <c r="N58" s="69">
        <v>0.0</v>
      </c>
      <c r="O58" s="69">
        <v>0.0</v>
      </c>
    </row>
    <row r="59">
      <c r="A59" s="68"/>
      <c r="B59" s="68" t="s">
        <v>167</v>
      </c>
      <c r="C59" s="69">
        <v>0.0</v>
      </c>
      <c r="D59" s="69">
        <v>0.0</v>
      </c>
      <c r="E59" s="69">
        <v>0.0</v>
      </c>
      <c r="F59" s="69">
        <v>0.0</v>
      </c>
      <c r="G59" s="69">
        <v>0.0</v>
      </c>
      <c r="H59" s="70">
        <v>0.0</v>
      </c>
      <c r="I59" s="71">
        <v>0.0</v>
      </c>
      <c r="J59" s="69">
        <v>0.0</v>
      </c>
      <c r="K59" s="69">
        <v>0.0</v>
      </c>
      <c r="L59" s="69">
        <v>0.0</v>
      </c>
      <c r="M59" s="71">
        <v>0.0</v>
      </c>
      <c r="N59" s="69">
        <v>0.0</v>
      </c>
      <c r="O59" s="69">
        <v>0.0</v>
      </c>
    </row>
    <row r="60">
      <c r="A60" s="68"/>
      <c r="B60" s="68" t="s">
        <v>170</v>
      </c>
      <c r="C60" s="69">
        <v>0.0</v>
      </c>
      <c r="D60" s="69">
        <v>0.0</v>
      </c>
      <c r="E60" s="69">
        <v>0.0</v>
      </c>
      <c r="F60" s="69">
        <v>0.0</v>
      </c>
      <c r="G60" s="69">
        <v>0.0</v>
      </c>
      <c r="H60" s="70">
        <v>0.0</v>
      </c>
      <c r="I60" s="71">
        <v>0.0</v>
      </c>
      <c r="J60" s="69">
        <v>0.0</v>
      </c>
      <c r="K60" s="69">
        <v>0.0</v>
      </c>
      <c r="L60" s="69">
        <v>0.0</v>
      </c>
      <c r="M60" s="71">
        <v>0.0</v>
      </c>
      <c r="N60" s="69">
        <v>0.0</v>
      </c>
      <c r="O60" s="69">
        <v>0.0</v>
      </c>
    </row>
    <row r="61">
      <c r="A61" s="68"/>
      <c r="B61" s="68" t="s">
        <v>171</v>
      </c>
      <c r="C61" s="69">
        <v>0.0</v>
      </c>
      <c r="D61" s="69">
        <v>0.0</v>
      </c>
      <c r="E61" s="69">
        <v>0.0</v>
      </c>
      <c r="F61" s="69">
        <v>0.0</v>
      </c>
      <c r="G61" s="69">
        <v>0.0</v>
      </c>
      <c r="H61" s="70">
        <v>0.0</v>
      </c>
      <c r="I61" s="71">
        <v>0.0</v>
      </c>
      <c r="J61" s="69">
        <v>0.0</v>
      </c>
      <c r="K61" s="69">
        <v>0.0</v>
      </c>
      <c r="L61" s="69">
        <v>0.0</v>
      </c>
      <c r="M61" s="71">
        <v>0.0</v>
      </c>
      <c r="N61" s="69">
        <v>0.0</v>
      </c>
      <c r="O61" s="69">
        <v>0.0</v>
      </c>
    </row>
    <row r="62">
      <c r="A62" s="72"/>
      <c r="B62" s="72"/>
      <c r="C62" s="73"/>
      <c r="D62" s="73"/>
      <c r="E62" s="73"/>
      <c r="F62" s="73"/>
      <c r="G62" s="73"/>
      <c r="H62" s="74"/>
      <c r="I62" s="75"/>
      <c r="J62" s="73"/>
      <c r="K62" s="73"/>
      <c r="L62" s="73"/>
      <c r="M62" s="75"/>
      <c r="N62" s="73"/>
      <c r="O62" s="73"/>
    </row>
    <row r="63">
      <c r="A63" s="37" t="s">
        <v>176</v>
      </c>
      <c r="B63" s="28" t="s">
        <v>177</v>
      </c>
      <c r="C63" s="37"/>
      <c r="D63" s="37"/>
      <c r="E63" s="37"/>
      <c r="F63" s="37"/>
      <c r="G63" s="37"/>
      <c r="H63" s="76"/>
      <c r="I63" s="77"/>
      <c r="J63" s="37"/>
      <c r="K63" s="37"/>
      <c r="L63" s="37"/>
      <c r="M63" s="77"/>
      <c r="N63" s="37"/>
      <c r="O63" s="37"/>
    </row>
    <row r="64">
      <c r="A64" s="37"/>
      <c r="B64" s="37" t="s">
        <v>178</v>
      </c>
      <c r="C64" s="78">
        <v>0.0</v>
      </c>
      <c r="D64" s="78">
        <v>0.0</v>
      </c>
      <c r="E64" s="78">
        <v>0.0</v>
      </c>
      <c r="F64" s="78">
        <v>0.0</v>
      </c>
      <c r="G64" s="78">
        <v>0.0</v>
      </c>
      <c r="H64" s="79">
        <v>0.0</v>
      </c>
      <c r="I64" s="80">
        <v>0.0</v>
      </c>
      <c r="J64" s="78">
        <v>0.0</v>
      </c>
      <c r="K64" s="81">
        <v>0.0</v>
      </c>
      <c r="L64" s="81">
        <v>0.0</v>
      </c>
      <c r="M64" s="82">
        <v>0.0</v>
      </c>
      <c r="N64" s="81">
        <v>1.0</v>
      </c>
      <c r="O64" s="81">
        <v>1.0</v>
      </c>
    </row>
    <row r="65">
      <c r="A65" s="37"/>
      <c r="B65" s="37" t="s">
        <v>179</v>
      </c>
      <c r="C65" s="78">
        <v>0.0</v>
      </c>
      <c r="D65" s="78">
        <v>0.0</v>
      </c>
      <c r="E65" s="78">
        <v>0.0</v>
      </c>
      <c r="F65" s="78">
        <v>0.0</v>
      </c>
      <c r="G65" s="78">
        <v>0.0</v>
      </c>
      <c r="H65" s="79">
        <v>0.0</v>
      </c>
      <c r="I65" s="80">
        <v>0.0</v>
      </c>
      <c r="J65" s="78">
        <v>0.0</v>
      </c>
      <c r="K65" s="81">
        <v>0.0</v>
      </c>
      <c r="L65" s="81">
        <v>0.0</v>
      </c>
      <c r="M65" s="82">
        <v>0.0</v>
      </c>
      <c r="N65" s="81">
        <v>0.0</v>
      </c>
      <c r="O65" s="81">
        <v>0.0</v>
      </c>
    </row>
    <row r="66">
      <c r="A66" s="44"/>
      <c r="B66" s="44"/>
      <c r="C66" s="44"/>
      <c r="D66" s="44"/>
      <c r="E66" s="44"/>
      <c r="F66" s="44"/>
      <c r="G66" s="44"/>
      <c r="H66" s="45"/>
      <c r="I66" s="46"/>
      <c r="J66" s="44"/>
      <c r="K66" s="44"/>
      <c r="L66" s="44"/>
      <c r="M66" s="46"/>
      <c r="N66" s="44"/>
      <c r="O66" s="44"/>
    </row>
    <row r="67">
      <c r="A67" s="83" t="s">
        <v>180</v>
      </c>
      <c r="B67" s="83" t="s">
        <v>181</v>
      </c>
      <c r="C67" s="84"/>
      <c r="D67" s="84"/>
      <c r="E67" s="84"/>
      <c r="F67" s="84"/>
      <c r="G67" s="84"/>
      <c r="H67" s="85"/>
      <c r="I67" s="86"/>
      <c r="J67" s="84"/>
      <c r="K67" s="84"/>
      <c r="L67" s="84"/>
      <c r="M67" s="86"/>
      <c r="N67" s="84"/>
      <c r="O67" s="84"/>
    </row>
    <row r="68">
      <c r="A68" s="84"/>
      <c r="B68" s="84" t="s">
        <v>74</v>
      </c>
      <c r="C68" s="87">
        <f t="shared" ref="C68:O68" si="3">C18*(1+C32+C49)</f>
        <v>0.12001</v>
      </c>
      <c r="D68" s="87">
        <f t="shared" si="3"/>
        <v>0.66</v>
      </c>
      <c r="E68" s="87">
        <f t="shared" si="3"/>
        <v>0.61996</v>
      </c>
      <c r="F68" s="87">
        <f t="shared" si="3"/>
        <v>1.16006</v>
      </c>
      <c r="G68" s="87">
        <f t="shared" si="3"/>
        <v>0.22</v>
      </c>
      <c r="H68" s="88">
        <f t="shared" si="3"/>
        <v>0.96</v>
      </c>
      <c r="I68" s="89">
        <f t="shared" si="3"/>
        <v>1.188</v>
      </c>
      <c r="J68" s="87">
        <f t="shared" si="3"/>
        <v>1.43</v>
      </c>
      <c r="K68" s="87">
        <f t="shared" si="3"/>
        <v>1.3</v>
      </c>
      <c r="L68" s="87">
        <f t="shared" si="3"/>
        <v>1.3</v>
      </c>
      <c r="M68" s="89">
        <f t="shared" si="3"/>
        <v>0.1</v>
      </c>
      <c r="N68" s="87">
        <f t="shared" si="3"/>
        <v>0.9</v>
      </c>
      <c r="O68" s="87">
        <f t="shared" si="3"/>
        <v>0.96</v>
      </c>
    </row>
    <row r="69">
      <c r="A69" s="84"/>
      <c r="B69" s="84" t="s">
        <v>142</v>
      </c>
      <c r="C69" s="90">
        <f t="shared" ref="C69:O69" si="4">C19*(1+C33+C50)</f>
        <v>2.2</v>
      </c>
      <c r="D69" s="90">
        <f t="shared" si="4"/>
        <v>4.62</v>
      </c>
      <c r="E69" s="90">
        <f t="shared" si="4"/>
        <v>2.2</v>
      </c>
      <c r="F69" s="90">
        <f t="shared" si="4"/>
        <v>4.62</v>
      </c>
      <c r="G69" s="90">
        <f t="shared" si="4"/>
        <v>2.2</v>
      </c>
      <c r="H69" s="91">
        <f t="shared" si="4"/>
        <v>6.16</v>
      </c>
      <c r="I69" s="92">
        <f t="shared" si="4"/>
        <v>3.8</v>
      </c>
      <c r="J69" s="90">
        <f t="shared" si="4"/>
        <v>5</v>
      </c>
      <c r="K69" s="90">
        <f t="shared" si="4"/>
        <v>5</v>
      </c>
      <c r="L69" s="90">
        <f t="shared" si="4"/>
        <v>5</v>
      </c>
      <c r="M69" s="92">
        <f t="shared" si="4"/>
        <v>2</v>
      </c>
      <c r="N69" s="90">
        <f t="shared" si="4"/>
        <v>4.84</v>
      </c>
      <c r="O69" s="90">
        <f t="shared" si="4"/>
        <v>7.0598</v>
      </c>
    </row>
    <row r="70">
      <c r="A70" s="84"/>
      <c r="B70" s="84" t="s">
        <v>7</v>
      </c>
      <c r="C70" s="90">
        <f t="shared" ref="C70:O70" si="5">C20*(1+C34+C51)</f>
        <v>16.675</v>
      </c>
      <c r="D70" s="90">
        <f t="shared" si="5"/>
        <v>15.341</v>
      </c>
      <c r="E70" s="90">
        <f t="shared" si="5"/>
        <v>16.675</v>
      </c>
      <c r="F70" s="90">
        <f t="shared" si="5"/>
        <v>15.341</v>
      </c>
      <c r="G70" s="90">
        <f t="shared" si="5"/>
        <v>16.675</v>
      </c>
      <c r="H70" s="91">
        <f t="shared" si="5"/>
        <v>22.8</v>
      </c>
      <c r="I70" s="92">
        <f t="shared" si="5"/>
        <v>9.945</v>
      </c>
      <c r="J70" s="90">
        <f t="shared" si="5"/>
        <v>5.85</v>
      </c>
      <c r="K70" s="90">
        <f t="shared" si="5"/>
        <v>8.19</v>
      </c>
      <c r="L70" s="90">
        <f t="shared" si="5"/>
        <v>12.285</v>
      </c>
      <c r="M70" s="92">
        <f t="shared" si="5"/>
        <v>20.6615</v>
      </c>
      <c r="N70" s="90">
        <f t="shared" si="5"/>
        <v>19.6385</v>
      </c>
      <c r="O70" s="90">
        <f t="shared" si="5"/>
        <v>18.6</v>
      </c>
    </row>
    <row r="71">
      <c r="A71" s="84"/>
      <c r="B71" s="84" t="s">
        <v>13</v>
      </c>
      <c r="C71" s="87">
        <f t="shared" ref="C71:O71" si="6">C21*(1+C35+C52)</f>
        <v>0.81598</v>
      </c>
      <c r="D71" s="87">
        <f t="shared" si="6"/>
        <v>0.484</v>
      </c>
      <c r="E71" s="87">
        <f t="shared" si="6"/>
        <v>0.81598</v>
      </c>
      <c r="F71" s="87">
        <f t="shared" si="6"/>
        <v>0.484</v>
      </c>
      <c r="G71" s="87">
        <f t="shared" si="6"/>
        <v>0.616</v>
      </c>
      <c r="H71" s="88">
        <f t="shared" si="6"/>
        <v>0.132</v>
      </c>
      <c r="I71" s="89">
        <f t="shared" si="6"/>
        <v>1.938</v>
      </c>
      <c r="J71" s="87">
        <f t="shared" si="6"/>
        <v>1.938</v>
      </c>
      <c r="K71" s="87">
        <f t="shared" si="6"/>
        <v>1.14</v>
      </c>
      <c r="L71" s="87">
        <f t="shared" si="6"/>
        <v>1.14</v>
      </c>
      <c r="M71" s="89">
        <f t="shared" si="6"/>
        <v>0.92</v>
      </c>
      <c r="N71" s="87">
        <f t="shared" si="6"/>
        <v>0.384</v>
      </c>
      <c r="O71" s="87">
        <f t="shared" si="6"/>
        <v>0.451</v>
      </c>
    </row>
    <row r="72">
      <c r="A72" s="93"/>
      <c r="B72" s="93" t="s">
        <v>143</v>
      </c>
      <c r="C72" s="94">
        <f t="shared" ref="C72:O72" si="7">C22*(1+C40+C57)*(1+C36+C53)</f>
        <v>680</v>
      </c>
      <c r="D72" s="94">
        <f t="shared" si="7"/>
        <v>1645</v>
      </c>
      <c r="E72" s="94">
        <f t="shared" si="7"/>
        <v>680</v>
      </c>
      <c r="F72" s="94">
        <f t="shared" si="7"/>
        <v>445</v>
      </c>
      <c r="G72" s="94">
        <f t="shared" si="7"/>
        <v>680</v>
      </c>
      <c r="H72" s="95">
        <f t="shared" si="7"/>
        <v>115.7</v>
      </c>
      <c r="I72" s="96">
        <f t="shared" si="7"/>
        <v>89.04</v>
      </c>
      <c r="J72" s="94">
        <f t="shared" si="7"/>
        <v>89.04</v>
      </c>
      <c r="K72" s="94">
        <f t="shared" si="7"/>
        <v>84</v>
      </c>
      <c r="L72" s="94">
        <f t="shared" si="7"/>
        <v>84</v>
      </c>
      <c r="M72" s="96">
        <f t="shared" si="7"/>
        <v>0</v>
      </c>
      <c r="N72" s="94">
        <f t="shared" si="7"/>
        <v>38.64</v>
      </c>
      <c r="O72" s="94">
        <f t="shared" si="7"/>
        <v>0</v>
      </c>
    </row>
    <row r="73">
      <c r="A73" s="93"/>
      <c r="B73" s="93" t="s">
        <v>144</v>
      </c>
      <c r="C73" s="94">
        <f t="shared" ref="C73:O73" si="8">C23*(1+C40+C57)*(1+C37+C54)</f>
        <v>0</v>
      </c>
      <c r="D73" s="94">
        <f t="shared" si="8"/>
        <v>0</v>
      </c>
      <c r="E73" s="94">
        <f t="shared" si="8"/>
        <v>0</v>
      </c>
      <c r="F73" s="94">
        <f t="shared" si="8"/>
        <v>0</v>
      </c>
      <c r="G73" s="94">
        <f t="shared" si="8"/>
        <v>0</v>
      </c>
      <c r="H73" s="95">
        <f t="shared" si="8"/>
        <v>156.64</v>
      </c>
      <c r="I73" s="96">
        <f t="shared" si="8"/>
        <v>89.04</v>
      </c>
      <c r="J73" s="94">
        <f t="shared" si="8"/>
        <v>89.04</v>
      </c>
      <c r="K73" s="94">
        <f t="shared" si="8"/>
        <v>84</v>
      </c>
      <c r="L73" s="94">
        <f t="shared" si="8"/>
        <v>84</v>
      </c>
      <c r="M73" s="96">
        <f t="shared" si="8"/>
        <v>0</v>
      </c>
      <c r="N73" s="94">
        <f t="shared" si="8"/>
        <v>51.52</v>
      </c>
      <c r="O73" s="94">
        <f t="shared" si="8"/>
        <v>0</v>
      </c>
    </row>
    <row r="74">
      <c r="A74" s="93"/>
      <c r="B74" s="93" t="s">
        <v>145</v>
      </c>
      <c r="C74" s="94">
        <f t="shared" ref="C74:O74" si="9">C24*(1+C40+C57)*(1+C38+C55)</f>
        <v>0</v>
      </c>
      <c r="D74" s="94">
        <f t="shared" si="9"/>
        <v>0</v>
      </c>
      <c r="E74" s="94">
        <f t="shared" si="9"/>
        <v>0</v>
      </c>
      <c r="F74" s="94">
        <f t="shared" si="9"/>
        <v>0</v>
      </c>
      <c r="G74" s="94">
        <f t="shared" si="9"/>
        <v>0</v>
      </c>
      <c r="H74" s="95">
        <f t="shared" si="9"/>
        <v>39.16</v>
      </c>
      <c r="I74" s="96">
        <f t="shared" si="9"/>
        <v>712.32</v>
      </c>
      <c r="J74" s="94">
        <f t="shared" si="9"/>
        <v>712.32</v>
      </c>
      <c r="K74" s="94">
        <f t="shared" si="9"/>
        <v>672</v>
      </c>
      <c r="L74" s="94">
        <f t="shared" si="9"/>
        <v>672</v>
      </c>
      <c r="M74" s="96">
        <f t="shared" si="9"/>
        <v>624</v>
      </c>
      <c r="N74" s="94">
        <f t="shared" si="9"/>
        <v>38.64</v>
      </c>
      <c r="O74" s="94">
        <f t="shared" si="9"/>
        <v>0</v>
      </c>
    </row>
    <row r="75">
      <c r="A75" s="93"/>
      <c r="B75" s="93" t="s">
        <v>146</v>
      </c>
      <c r="C75" s="94">
        <f t="shared" ref="C75:O75" si="10">C25*(1+C40+C57)*(1+C39+C56)+sum(C22:C24)*(C39+C56)*(1+C40+C57)</f>
        <v>11424</v>
      </c>
      <c r="D75" s="94">
        <f t="shared" si="10"/>
        <v>23688</v>
      </c>
      <c r="E75" s="94">
        <f t="shared" si="10"/>
        <v>11424</v>
      </c>
      <c r="F75" s="94">
        <f t="shared" si="10"/>
        <v>6408</v>
      </c>
      <c r="G75" s="94">
        <f t="shared" si="10"/>
        <v>11424</v>
      </c>
      <c r="H75" s="95">
        <f t="shared" si="10"/>
        <v>887.775</v>
      </c>
      <c r="I75" s="96">
        <f t="shared" si="10"/>
        <v>267.12</v>
      </c>
      <c r="J75" s="94">
        <f t="shared" si="10"/>
        <v>267.12</v>
      </c>
      <c r="K75" s="94">
        <f t="shared" si="10"/>
        <v>252</v>
      </c>
      <c r="L75" s="94">
        <f t="shared" si="10"/>
        <v>252</v>
      </c>
      <c r="M75" s="96">
        <f t="shared" si="10"/>
        <v>3416.4</v>
      </c>
      <c r="N75" s="94">
        <f t="shared" si="10"/>
        <v>289.8</v>
      </c>
      <c r="O75" s="94">
        <f t="shared" si="10"/>
        <v>365.42</v>
      </c>
    </row>
    <row r="76">
      <c r="A76" s="84"/>
      <c r="B76" s="84" t="s">
        <v>182</v>
      </c>
      <c r="C76" s="90">
        <f t="shared" ref="C76:O76" si="11">C26*(1+C41+C58)</f>
        <v>3.9</v>
      </c>
      <c r="D76" s="90">
        <f t="shared" si="11"/>
        <v>3.9</v>
      </c>
      <c r="E76" s="90">
        <f t="shared" si="11"/>
        <v>3.9</v>
      </c>
      <c r="F76" s="90">
        <f t="shared" si="11"/>
        <v>3.9</v>
      </c>
      <c r="G76" s="90">
        <f t="shared" si="11"/>
        <v>3.9</v>
      </c>
      <c r="H76" s="91">
        <f t="shared" si="11"/>
        <v>3.3</v>
      </c>
      <c r="I76" s="92">
        <f t="shared" si="11"/>
        <v>1</v>
      </c>
      <c r="J76" s="90">
        <f t="shared" si="11"/>
        <v>1</v>
      </c>
      <c r="K76" s="90">
        <f t="shared" si="11"/>
        <v>1</v>
      </c>
      <c r="L76" s="90">
        <f t="shared" si="11"/>
        <v>1</v>
      </c>
      <c r="M76" s="92">
        <f t="shared" si="11"/>
        <v>3.3</v>
      </c>
      <c r="N76" s="90">
        <f t="shared" si="11"/>
        <v>3.3</v>
      </c>
      <c r="O76" s="90">
        <f t="shared" si="11"/>
        <v>3.3</v>
      </c>
    </row>
    <row r="77">
      <c r="A77" s="97"/>
      <c r="B77" s="97" t="s">
        <v>183</v>
      </c>
      <c r="C77" s="98">
        <f t="shared" ref="C77:O77" si="12">C76*sum(C72:C75)*(1+C46)</f>
        <v>47205.6</v>
      </c>
      <c r="D77" s="98">
        <f t="shared" si="12"/>
        <v>98798.7</v>
      </c>
      <c r="E77" s="98">
        <f t="shared" si="12"/>
        <v>47205.6</v>
      </c>
      <c r="F77" s="98">
        <f t="shared" si="12"/>
        <v>26726.7</v>
      </c>
      <c r="G77" s="98">
        <f t="shared" si="12"/>
        <v>47205.6</v>
      </c>
      <c r="H77" s="99">
        <f t="shared" si="12"/>
        <v>3957.6075</v>
      </c>
      <c r="I77" s="100">
        <f t="shared" si="12"/>
        <v>1157.52</v>
      </c>
      <c r="J77" s="98">
        <f t="shared" si="12"/>
        <v>1157.52</v>
      </c>
      <c r="K77" s="98">
        <f t="shared" si="12"/>
        <v>1092</v>
      </c>
      <c r="L77" s="98">
        <f t="shared" si="12"/>
        <v>1092</v>
      </c>
      <c r="M77" s="100">
        <f t="shared" si="12"/>
        <v>13333.32</v>
      </c>
      <c r="N77" s="98">
        <f t="shared" si="12"/>
        <v>1381.38</v>
      </c>
      <c r="O77" s="98">
        <f t="shared" si="12"/>
        <v>1205.886</v>
      </c>
    </row>
    <row r="78">
      <c r="A78" s="84"/>
      <c r="B78" s="84" t="s">
        <v>184</v>
      </c>
      <c r="C78" s="90">
        <f t="shared" ref="C78:O78" si="13">C27*(1+C44+C60)</f>
        <v>216</v>
      </c>
      <c r="D78" s="90">
        <f t="shared" si="13"/>
        <v>216</v>
      </c>
      <c r="E78" s="90">
        <f t="shared" si="13"/>
        <v>216</v>
      </c>
      <c r="F78" s="90">
        <f t="shared" si="13"/>
        <v>216</v>
      </c>
      <c r="G78" s="90">
        <f t="shared" si="13"/>
        <v>216</v>
      </c>
      <c r="H78" s="91">
        <f t="shared" si="13"/>
        <v>48</v>
      </c>
      <c r="I78" s="92">
        <f t="shared" si="13"/>
        <v>1</v>
      </c>
      <c r="J78" s="90">
        <f t="shared" si="13"/>
        <v>1</v>
      </c>
      <c r="K78" s="90">
        <f t="shared" si="13"/>
        <v>1</v>
      </c>
      <c r="L78" s="90">
        <f t="shared" si="13"/>
        <v>1</v>
      </c>
      <c r="M78" s="92">
        <f t="shared" si="13"/>
        <v>408</v>
      </c>
      <c r="N78" s="90">
        <f t="shared" si="13"/>
        <v>200</v>
      </c>
      <c r="O78" s="90">
        <f t="shared" si="13"/>
        <v>100</v>
      </c>
    </row>
    <row r="79">
      <c r="A79" s="93"/>
      <c r="B79" s="93" t="s">
        <v>185</v>
      </c>
      <c r="C79" s="94">
        <f t="shared" ref="C79:O79" si="14">C28/(1+C45+C61)</f>
        <v>5</v>
      </c>
      <c r="D79" s="94">
        <f t="shared" si="14"/>
        <v>5</v>
      </c>
      <c r="E79" s="94">
        <f t="shared" si="14"/>
        <v>5</v>
      </c>
      <c r="F79" s="94">
        <f t="shared" si="14"/>
        <v>5</v>
      </c>
      <c r="G79" s="94">
        <f t="shared" si="14"/>
        <v>5</v>
      </c>
      <c r="H79" s="95">
        <f t="shared" si="14"/>
        <v>2</v>
      </c>
      <c r="I79" s="96">
        <f t="shared" si="14"/>
        <v>0</v>
      </c>
      <c r="J79" s="94">
        <f t="shared" si="14"/>
        <v>0</v>
      </c>
      <c r="K79" s="94">
        <f t="shared" si="14"/>
        <v>0</v>
      </c>
      <c r="L79" s="94">
        <f t="shared" si="14"/>
        <v>0</v>
      </c>
      <c r="M79" s="96">
        <f t="shared" si="14"/>
        <v>5</v>
      </c>
      <c r="N79" s="94">
        <f t="shared" si="14"/>
        <v>1.923076923</v>
      </c>
      <c r="O79" s="94">
        <f t="shared" si="14"/>
        <v>2</v>
      </c>
    </row>
    <row r="80">
      <c r="A80" s="44"/>
      <c r="B80" s="44"/>
      <c r="C80" s="44"/>
      <c r="D80" s="44"/>
      <c r="E80" s="44"/>
      <c r="F80" s="44"/>
      <c r="G80" s="44"/>
      <c r="H80" s="45"/>
      <c r="I80" s="46"/>
      <c r="J80" s="44"/>
      <c r="K80" s="44"/>
      <c r="L80" s="44"/>
      <c r="M80" s="46"/>
      <c r="N80" s="44"/>
      <c r="O80" s="44"/>
    </row>
    <row r="81">
      <c r="A81" s="101" t="s">
        <v>180</v>
      </c>
      <c r="B81" s="101" t="s">
        <v>186</v>
      </c>
      <c r="C81" s="102"/>
      <c r="D81" s="102"/>
      <c r="E81" s="102"/>
      <c r="F81" s="102"/>
      <c r="G81" s="102"/>
      <c r="H81" s="103"/>
      <c r="I81" s="104"/>
      <c r="J81" s="102"/>
      <c r="K81" s="102"/>
      <c r="L81" s="102"/>
      <c r="M81" s="104"/>
      <c r="N81" s="102"/>
      <c r="O81" s="102"/>
    </row>
    <row r="82">
      <c r="A82" s="105"/>
      <c r="B82" s="105" t="s">
        <v>187</v>
      </c>
      <c r="C82" s="106">
        <f t="shared" ref="C82:O82" si="15">C77*(1+C68*(C69-1)+C43*min(1,C68)*(C69-1))</f>
        <v>54003.77287</v>
      </c>
      <c r="D82" s="106">
        <f t="shared" si="15"/>
        <v>334848.554</v>
      </c>
      <c r="E82" s="106">
        <f t="shared" si="15"/>
        <v>82324.30053</v>
      </c>
      <c r="F82" s="106">
        <f t="shared" si="15"/>
        <v>138963.2637</v>
      </c>
      <c r="G82" s="106">
        <f t="shared" si="15"/>
        <v>59667.8784</v>
      </c>
      <c r="H82" s="107">
        <f t="shared" si="15"/>
        <v>23562.01201</v>
      </c>
      <c r="I82" s="108">
        <f t="shared" si="15"/>
        <v>5007.894528</v>
      </c>
      <c r="J82" s="106">
        <f t="shared" si="15"/>
        <v>7778.5344</v>
      </c>
      <c r="K82" s="106">
        <f t="shared" si="15"/>
        <v>6770.4</v>
      </c>
      <c r="L82" s="106">
        <f t="shared" si="15"/>
        <v>6770.4</v>
      </c>
      <c r="M82" s="108">
        <f t="shared" si="15"/>
        <v>14666.652</v>
      </c>
      <c r="N82" s="106">
        <f t="shared" si="15"/>
        <v>6155.42928</v>
      </c>
      <c r="O82" s="106">
        <f t="shared" si="15"/>
        <v>8221.016863</v>
      </c>
    </row>
    <row r="83">
      <c r="A83" s="105"/>
      <c r="B83" s="105" t="s">
        <v>188</v>
      </c>
      <c r="C83" s="109">
        <f t="shared" ref="C83:O83" si="16">C71*C76*C70</f>
        <v>53.06521935</v>
      </c>
      <c r="D83" s="109">
        <f t="shared" si="16"/>
        <v>28.9576716</v>
      </c>
      <c r="E83" s="109">
        <f t="shared" si="16"/>
        <v>53.06521935</v>
      </c>
      <c r="F83" s="109">
        <f t="shared" si="16"/>
        <v>28.9576716</v>
      </c>
      <c r="G83" s="109">
        <f t="shared" si="16"/>
        <v>40.06002</v>
      </c>
      <c r="H83" s="110">
        <f t="shared" si="16"/>
        <v>9.93168</v>
      </c>
      <c r="I83" s="111">
        <f t="shared" si="16"/>
        <v>19.27341</v>
      </c>
      <c r="J83" s="109">
        <f t="shared" si="16"/>
        <v>11.3373</v>
      </c>
      <c r="K83" s="109">
        <f t="shared" si="16"/>
        <v>9.3366</v>
      </c>
      <c r="L83" s="109">
        <f t="shared" si="16"/>
        <v>14.0049</v>
      </c>
      <c r="M83" s="111">
        <f t="shared" si="16"/>
        <v>62.728314</v>
      </c>
      <c r="N83" s="109">
        <f t="shared" si="16"/>
        <v>24.8859072</v>
      </c>
      <c r="O83" s="109">
        <f t="shared" si="16"/>
        <v>27.68238</v>
      </c>
    </row>
    <row r="84">
      <c r="A84" s="105"/>
      <c r="B84" s="105" t="s">
        <v>189</v>
      </c>
      <c r="C84" s="106">
        <f t="shared" ref="C84:O84" si="17">C82*C70</f>
        <v>900512.9126</v>
      </c>
      <c r="D84" s="106">
        <f t="shared" si="17"/>
        <v>5136911.668</v>
      </c>
      <c r="E84" s="106">
        <f t="shared" si="17"/>
        <v>1372757.711</v>
      </c>
      <c r="F84" s="106">
        <f t="shared" si="17"/>
        <v>2131835.428</v>
      </c>
      <c r="G84" s="106">
        <f t="shared" si="17"/>
        <v>994961.8723</v>
      </c>
      <c r="H84" s="107">
        <f t="shared" si="17"/>
        <v>537213.8739</v>
      </c>
      <c r="I84" s="108">
        <f t="shared" si="17"/>
        <v>49803.51108</v>
      </c>
      <c r="J84" s="106">
        <f t="shared" si="17"/>
        <v>45504.42624</v>
      </c>
      <c r="K84" s="106">
        <f t="shared" si="17"/>
        <v>55449.576</v>
      </c>
      <c r="L84" s="106">
        <f t="shared" si="17"/>
        <v>83174.364</v>
      </c>
      <c r="M84" s="108">
        <f t="shared" si="17"/>
        <v>303035.0303</v>
      </c>
      <c r="N84" s="106">
        <f t="shared" si="17"/>
        <v>120883.3979</v>
      </c>
      <c r="O84" s="106">
        <f t="shared" si="17"/>
        <v>152910.9137</v>
      </c>
    </row>
    <row r="85">
      <c r="A85" s="105"/>
      <c r="B85" s="105" t="s">
        <v>190</v>
      </c>
      <c r="C85" s="109">
        <f t="shared" ref="C85:O85" si="18">C78/C70</f>
        <v>12.95352324</v>
      </c>
      <c r="D85" s="109">
        <f t="shared" si="18"/>
        <v>14.07991656</v>
      </c>
      <c r="E85" s="109">
        <f t="shared" si="18"/>
        <v>12.95352324</v>
      </c>
      <c r="F85" s="109">
        <f t="shared" si="18"/>
        <v>14.07991656</v>
      </c>
      <c r="G85" s="109">
        <f t="shared" si="18"/>
        <v>12.95352324</v>
      </c>
      <c r="H85" s="110">
        <f t="shared" si="18"/>
        <v>2.105263158</v>
      </c>
      <c r="I85" s="111">
        <f t="shared" si="18"/>
        <v>0.1005530417</v>
      </c>
      <c r="J85" s="109">
        <f t="shared" si="18"/>
        <v>0.1709401709</v>
      </c>
      <c r="K85" s="109">
        <f t="shared" si="18"/>
        <v>0.1221001221</v>
      </c>
      <c r="L85" s="109">
        <f t="shared" si="18"/>
        <v>0.0814000814</v>
      </c>
      <c r="M85" s="111">
        <f t="shared" si="18"/>
        <v>19.7468722</v>
      </c>
      <c r="N85" s="109">
        <f t="shared" si="18"/>
        <v>10.1840772</v>
      </c>
      <c r="O85" s="109">
        <f t="shared" si="18"/>
        <v>5.376344086</v>
      </c>
    </row>
    <row r="86">
      <c r="A86" s="112"/>
      <c r="B86" s="112" t="s">
        <v>151</v>
      </c>
      <c r="C86" s="113">
        <f t="shared" ref="C86:O86" si="19">C79+C29</f>
        <v>5</v>
      </c>
      <c r="D86" s="113">
        <f t="shared" si="19"/>
        <v>5</v>
      </c>
      <c r="E86" s="113">
        <f t="shared" si="19"/>
        <v>5</v>
      </c>
      <c r="F86" s="113">
        <f t="shared" si="19"/>
        <v>5</v>
      </c>
      <c r="G86" s="113">
        <f t="shared" si="19"/>
        <v>5</v>
      </c>
      <c r="H86" s="114">
        <f t="shared" si="19"/>
        <v>2</v>
      </c>
      <c r="I86" s="115">
        <f t="shared" si="19"/>
        <v>0</v>
      </c>
      <c r="J86" s="113">
        <f t="shared" si="19"/>
        <v>0</v>
      </c>
      <c r="K86" s="113">
        <f t="shared" si="19"/>
        <v>0</v>
      </c>
      <c r="L86" s="113">
        <f t="shared" si="19"/>
        <v>0</v>
      </c>
      <c r="M86" s="115">
        <f t="shared" si="19"/>
        <v>5</v>
      </c>
      <c r="N86" s="113">
        <f t="shared" si="19"/>
        <v>1.923076923</v>
      </c>
      <c r="O86" s="113">
        <f t="shared" si="19"/>
        <v>2</v>
      </c>
    </row>
    <row r="87">
      <c r="A87" s="105"/>
      <c r="B87" s="105" t="s">
        <v>191</v>
      </c>
      <c r="C87" s="106">
        <f t="shared" ref="C87:O87" si="20">C84*C85/(C85+C86)</f>
        <v>649722.8864</v>
      </c>
      <c r="D87" s="106">
        <f t="shared" si="20"/>
        <v>3790754.925</v>
      </c>
      <c r="E87" s="106">
        <f t="shared" si="20"/>
        <v>990448.9876</v>
      </c>
      <c r="F87" s="106">
        <f t="shared" si="20"/>
        <v>1573175.902</v>
      </c>
      <c r="G87" s="106">
        <f t="shared" si="20"/>
        <v>717868.1066</v>
      </c>
      <c r="H87" s="107">
        <f t="shared" si="20"/>
        <v>275494.2943</v>
      </c>
      <c r="I87" s="108">
        <f t="shared" si="20"/>
        <v>49803.51108</v>
      </c>
      <c r="J87" s="106">
        <f t="shared" si="20"/>
        <v>45504.42624</v>
      </c>
      <c r="K87" s="106">
        <f t="shared" si="20"/>
        <v>55449.576</v>
      </c>
      <c r="L87" s="106">
        <f t="shared" si="20"/>
        <v>83174.364</v>
      </c>
      <c r="M87" s="108">
        <f t="shared" si="20"/>
        <v>241808.0947</v>
      </c>
      <c r="N87" s="106">
        <f t="shared" si="20"/>
        <v>101682.513</v>
      </c>
      <c r="O87" s="106">
        <f t="shared" si="20"/>
        <v>111451.1033</v>
      </c>
    </row>
    <row r="88">
      <c r="A88" s="105"/>
      <c r="B88" s="105" t="s">
        <v>192</v>
      </c>
      <c r="C88" s="106">
        <f t="shared" ref="C88:O88" si="21">sum(C22:C25)*(1+C40+C57)*(1+C41+C58)*(1+(C68+min(1,C68)*C43)*(C69-1))*C70*0.35*(C74)/(sum(C72:C75))*C71</f>
        <v>0</v>
      </c>
      <c r="D88" s="106">
        <f t="shared" si="21"/>
        <v>0</v>
      </c>
      <c r="E88" s="106">
        <f t="shared" si="21"/>
        <v>0</v>
      </c>
      <c r="F88" s="106">
        <f t="shared" si="21"/>
        <v>0</v>
      </c>
      <c r="G88" s="106">
        <f t="shared" si="21"/>
        <v>0</v>
      </c>
      <c r="H88" s="107">
        <f t="shared" si="21"/>
        <v>210.5001302</v>
      </c>
      <c r="I88" s="108">
        <f t="shared" si="21"/>
        <v>15991.34749</v>
      </c>
      <c r="J88" s="106">
        <f t="shared" si="21"/>
        <v>14610.95968</v>
      </c>
      <c r="K88" s="106">
        <f t="shared" si="21"/>
        <v>10473.07968</v>
      </c>
      <c r="L88" s="106">
        <f t="shared" si="21"/>
        <v>15709.61952</v>
      </c>
      <c r="M88" s="108">
        <f t="shared" si="21"/>
        <v>4072.932474</v>
      </c>
      <c r="N88" s="106">
        <f t="shared" si="21"/>
        <v>461.4455483</v>
      </c>
      <c r="O88" s="106">
        <f t="shared" si="21"/>
        <v>0</v>
      </c>
    </row>
    <row r="89">
      <c r="A89" s="105"/>
      <c r="B89" s="105" t="s">
        <v>193</v>
      </c>
      <c r="C89" s="106">
        <f t="shared" ref="C89:O89" si="22">sum(C22:C25)*(1+C40+C57)*(1+C41+C58)*(1+(C68+min(1,C68)*C43)*(C69-1))*C70*0.35*(0.3*min(1,C68))*C64</f>
        <v>0</v>
      </c>
      <c r="D89" s="106">
        <f t="shared" si="22"/>
        <v>0</v>
      </c>
      <c r="E89" s="106">
        <f t="shared" si="22"/>
        <v>0</v>
      </c>
      <c r="F89" s="106">
        <f t="shared" si="22"/>
        <v>0</v>
      </c>
      <c r="G89" s="106">
        <f t="shared" si="22"/>
        <v>0</v>
      </c>
      <c r="H89" s="107">
        <f t="shared" si="22"/>
        <v>0</v>
      </c>
      <c r="I89" s="108">
        <f t="shared" si="22"/>
        <v>0</v>
      </c>
      <c r="J89" s="106">
        <f t="shared" si="22"/>
        <v>0</v>
      </c>
      <c r="K89" s="106">
        <f t="shared" si="22"/>
        <v>0</v>
      </c>
      <c r="L89" s="106">
        <f t="shared" si="22"/>
        <v>0</v>
      </c>
      <c r="M89" s="108">
        <f t="shared" si="22"/>
        <v>0</v>
      </c>
      <c r="N89" s="106">
        <f t="shared" si="22"/>
        <v>3514.917262</v>
      </c>
      <c r="O89" s="106">
        <f t="shared" si="22"/>
        <v>5604.880035</v>
      </c>
    </row>
    <row r="90">
      <c r="A90" s="105" t="s">
        <v>194</v>
      </c>
      <c r="B90" s="105" t="s">
        <v>195</v>
      </c>
      <c r="C90" s="106">
        <f t="shared" ref="C90:O90" si="23">sum(C22:C25)*(1+C40+C57)*(1+C41+C58)*(1+(C68+min(1,C68)*C43)*(C69-1))*C70*0.35*if(C70&lt;2.5,0.7,0.35)*(1-C74/sum(C72:C75))^rounddown(C71/1)*(1-C74/sum(C72:C75)*mod(C71,1))*C65</f>
        <v>0</v>
      </c>
      <c r="D90" s="106">
        <f t="shared" si="23"/>
        <v>0</v>
      </c>
      <c r="E90" s="106">
        <f t="shared" si="23"/>
        <v>0</v>
      </c>
      <c r="F90" s="106">
        <f t="shared" si="23"/>
        <v>0</v>
      </c>
      <c r="G90" s="106">
        <f t="shared" si="23"/>
        <v>0</v>
      </c>
      <c r="H90" s="107">
        <f t="shared" si="23"/>
        <v>0</v>
      </c>
      <c r="I90" s="108">
        <f t="shared" si="23"/>
        <v>0</v>
      </c>
      <c r="J90" s="106">
        <f t="shared" si="23"/>
        <v>0</v>
      </c>
      <c r="K90" s="106">
        <f t="shared" si="23"/>
        <v>0</v>
      </c>
      <c r="L90" s="106">
        <f t="shared" si="23"/>
        <v>0</v>
      </c>
      <c r="M90" s="108">
        <f t="shared" si="23"/>
        <v>0</v>
      </c>
      <c r="N90" s="106">
        <f t="shared" si="23"/>
        <v>0</v>
      </c>
      <c r="O90" s="106">
        <f t="shared" si="23"/>
        <v>0</v>
      </c>
    </row>
    <row r="91">
      <c r="A91" s="116"/>
      <c r="B91" s="117" t="s">
        <v>196</v>
      </c>
      <c r="C91" s="118"/>
      <c r="D91" s="118"/>
      <c r="E91" s="118"/>
      <c r="F91" s="118"/>
      <c r="G91" s="118"/>
      <c r="H91" s="119"/>
      <c r="I91" s="120"/>
      <c r="J91" s="118"/>
      <c r="K91" s="118"/>
      <c r="L91" s="118"/>
      <c r="M91" s="120"/>
      <c r="N91" s="118"/>
      <c r="O91" s="118"/>
    </row>
    <row r="92">
      <c r="A92" s="116"/>
      <c r="B92" s="116" t="s">
        <v>187</v>
      </c>
      <c r="C92" s="118">
        <f t="shared" ref="C92:O92" si="24">C82*(1+C42+C59)</f>
        <v>54003.77287</v>
      </c>
      <c r="D92" s="118">
        <f t="shared" si="24"/>
        <v>334848.554</v>
      </c>
      <c r="E92" s="118">
        <f t="shared" si="24"/>
        <v>82324.30053</v>
      </c>
      <c r="F92" s="118">
        <f t="shared" si="24"/>
        <v>138963.2637</v>
      </c>
      <c r="G92" s="118">
        <f t="shared" si="24"/>
        <v>59667.8784</v>
      </c>
      <c r="H92" s="119">
        <f t="shared" si="24"/>
        <v>36521.11862</v>
      </c>
      <c r="I92" s="121">
        <f t="shared" si="24"/>
        <v>5007.894528</v>
      </c>
      <c r="J92" s="122">
        <f t="shared" si="24"/>
        <v>7778.5344</v>
      </c>
      <c r="K92" s="122">
        <f t="shared" si="24"/>
        <v>10494.12</v>
      </c>
      <c r="L92" s="122">
        <f t="shared" si="24"/>
        <v>6770.4</v>
      </c>
      <c r="M92" s="121">
        <f t="shared" si="24"/>
        <v>22733.3106</v>
      </c>
      <c r="N92" s="122">
        <f t="shared" si="24"/>
        <v>9540.915384</v>
      </c>
      <c r="O92" s="122">
        <f t="shared" si="24"/>
        <v>8221.016863</v>
      </c>
    </row>
    <row r="93">
      <c r="A93" s="116"/>
      <c r="B93" s="116" t="s">
        <v>189</v>
      </c>
      <c r="C93" s="118">
        <f t="shared" ref="C93:O93" si="25">C92*C70</f>
        <v>900512.9126</v>
      </c>
      <c r="D93" s="118">
        <f t="shared" si="25"/>
        <v>5136911.668</v>
      </c>
      <c r="E93" s="118">
        <f t="shared" si="25"/>
        <v>1372757.711</v>
      </c>
      <c r="F93" s="118">
        <f t="shared" si="25"/>
        <v>2131835.428</v>
      </c>
      <c r="G93" s="118">
        <f t="shared" si="25"/>
        <v>994961.8723</v>
      </c>
      <c r="H93" s="119">
        <f t="shared" si="25"/>
        <v>832681.5045</v>
      </c>
      <c r="I93" s="121">
        <f t="shared" si="25"/>
        <v>49803.51108</v>
      </c>
      <c r="J93" s="122">
        <f t="shared" si="25"/>
        <v>45504.42624</v>
      </c>
      <c r="K93" s="122">
        <f t="shared" si="25"/>
        <v>85946.8428</v>
      </c>
      <c r="L93" s="122">
        <f t="shared" si="25"/>
        <v>83174.364</v>
      </c>
      <c r="M93" s="121">
        <f t="shared" si="25"/>
        <v>469704.297</v>
      </c>
      <c r="N93" s="122">
        <f t="shared" si="25"/>
        <v>187369.2668</v>
      </c>
      <c r="O93" s="122">
        <f t="shared" si="25"/>
        <v>152910.9137</v>
      </c>
    </row>
    <row r="94">
      <c r="A94" s="116"/>
      <c r="B94" s="116" t="s">
        <v>191</v>
      </c>
      <c r="C94" s="118">
        <f t="shared" ref="C94:O94" si="26">C93*C85/(C85+C86)</f>
        <v>649722.8864</v>
      </c>
      <c r="D94" s="118">
        <f t="shared" si="26"/>
        <v>3790754.925</v>
      </c>
      <c r="E94" s="118">
        <f t="shared" si="26"/>
        <v>990448.9876</v>
      </c>
      <c r="F94" s="118">
        <f t="shared" si="26"/>
        <v>1573175.902</v>
      </c>
      <c r="G94" s="118">
        <f t="shared" si="26"/>
        <v>717868.1066</v>
      </c>
      <c r="H94" s="119">
        <f t="shared" si="26"/>
        <v>427016.1562</v>
      </c>
      <c r="I94" s="121">
        <f t="shared" si="26"/>
        <v>49803.51108</v>
      </c>
      <c r="J94" s="122">
        <f t="shared" si="26"/>
        <v>45504.42624</v>
      </c>
      <c r="K94" s="122">
        <f t="shared" si="26"/>
        <v>85946.8428</v>
      </c>
      <c r="L94" s="122">
        <f t="shared" si="26"/>
        <v>83174.364</v>
      </c>
      <c r="M94" s="121">
        <f t="shared" si="26"/>
        <v>374802.5467</v>
      </c>
      <c r="N94" s="122">
        <f t="shared" si="26"/>
        <v>157607.8951</v>
      </c>
      <c r="O94" s="122">
        <f t="shared" si="26"/>
        <v>111451.1033</v>
      </c>
    </row>
    <row r="95">
      <c r="A95" s="116"/>
      <c r="B95" s="116" t="s">
        <v>192</v>
      </c>
      <c r="C95" s="118">
        <f t="shared" ref="C95:O95" si="27">C88*(1+C42+C59)^2</f>
        <v>0</v>
      </c>
      <c r="D95" s="118">
        <f t="shared" si="27"/>
        <v>0</v>
      </c>
      <c r="E95" s="118">
        <f t="shared" si="27"/>
        <v>0</v>
      </c>
      <c r="F95" s="118">
        <f t="shared" si="27"/>
        <v>0</v>
      </c>
      <c r="G95" s="118">
        <f t="shared" si="27"/>
        <v>0</v>
      </c>
      <c r="H95" s="119">
        <f t="shared" si="27"/>
        <v>505.7265627</v>
      </c>
      <c r="I95" s="121">
        <f t="shared" si="27"/>
        <v>15991.34749</v>
      </c>
      <c r="J95" s="122">
        <f t="shared" si="27"/>
        <v>14610.95968</v>
      </c>
      <c r="K95" s="122">
        <f t="shared" si="27"/>
        <v>25161.57393</v>
      </c>
      <c r="L95" s="122">
        <f t="shared" si="27"/>
        <v>15709.61952</v>
      </c>
      <c r="M95" s="121">
        <f t="shared" si="27"/>
        <v>9785.22027</v>
      </c>
      <c r="N95" s="122">
        <f t="shared" si="27"/>
        <v>1108.62293</v>
      </c>
      <c r="O95" s="122">
        <f t="shared" si="27"/>
        <v>0</v>
      </c>
    </row>
    <row r="96">
      <c r="A96" s="116"/>
      <c r="B96" s="116" t="s">
        <v>193</v>
      </c>
      <c r="C96" s="118">
        <f t="shared" ref="C96:O96" si="28">C89*(1+C42+C59)^2</f>
        <v>0</v>
      </c>
      <c r="D96" s="118">
        <f t="shared" si="28"/>
        <v>0</v>
      </c>
      <c r="E96" s="118">
        <f t="shared" si="28"/>
        <v>0</v>
      </c>
      <c r="F96" s="118">
        <f t="shared" si="28"/>
        <v>0</v>
      </c>
      <c r="G96" s="118">
        <f t="shared" si="28"/>
        <v>0</v>
      </c>
      <c r="H96" s="119">
        <f t="shared" si="28"/>
        <v>0</v>
      </c>
      <c r="I96" s="121">
        <f t="shared" si="28"/>
        <v>0</v>
      </c>
      <c r="J96" s="122">
        <f t="shared" si="28"/>
        <v>0</v>
      </c>
      <c r="K96" s="122">
        <f t="shared" si="28"/>
        <v>0</v>
      </c>
      <c r="L96" s="122">
        <f t="shared" si="28"/>
        <v>0</v>
      </c>
      <c r="M96" s="121">
        <f t="shared" si="28"/>
        <v>0</v>
      </c>
      <c r="N96" s="122">
        <f t="shared" si="28"/>
        <v>8444.588723</v>
      </c>
      <c r="O96" s="122">
        <f t="shared" si="28"/>
        <v>5604.880035</v>
      </c>
    </row>
    <row r="97">
      <c r="A97" s="116" t="s">
        <v>194</v>
      </c>
      <c r="B97" s="116" t="s">
        <v>195</v>
      </c>
      <c r="C97" s="118">
        <f t="shared" ref="C97:O97" si="29">C90*(1+C42+C59)^2</f>
        <v>0</v>
      </c>
      <c r="D97" s="118">
        <f t="shared" si="29"/>
        <v>0</v>
      </c>
      <c r="E97" s="118">
        <f t="shared" si="29"/>
        <v>0</v>
      </c>
      <c r="F97" s="118">
        <f t="shared" si="29"/>
        <v>0</v>
      </c>
      <c r="G97" s="118">
        <f t="shared" si="29"/>
        <v>0</v>
      </c>
      <c r="H97" s="119">
        <f t="shared" si="29"/>
        <v>0</v>
      </c>
      <c r="I97" s="121">
        <f t="shared" si="29"/>
        <v>0</v>
      </c>
      <c r="J97" s="122">
        <f t="shared" si="29"/>
        <v>0</v>
      </c>
      <c r="K97" s="122">
        <f t="shared" si="29"/>
        <v>0</v>
      </c>
      <c r="L97" s="122">
        <f t="shared" si="29"/>
        <v>0</v>
      </c>
      <c r="M97" s="121">
        <f t="shared" si="29"/>
        <v>0</v>
      </c>
      <c r="N97" s="122">
        <f t="shared" si="29"/>
        <v>0</v>
      </c>
      <c r="O97" s="122">
        <f t="shared" si="29"/>
        <v>0</v>
      </c>
    </row>
    <row r="98">
      <c r="A98" s="44"/>
      <c r="B98" s="44"/>
      <c r="C98" s="44"/>
      <c r="D98" s="44"/>
      <c r="E98" s="44"/>
      <c r="F98" s="44"/>
      <c r="G98" s="44"/>
      <c r="H98" s="45"/>
      <c r="I98" s="46"/>
      <c r="J98" s="44"/>
      <c r="K98" s="44"/>
      <c r="L98" s="44"/>
      <c r="M98" s="46"/>
      <c r="N98" s="44"/>
      <c r="O98" s="44"/>
    </row>
    <row r="99">
      <c r="A99" s="44" t="s">
        <v>197</v>
      </c>
      <c r="B99" s="123" t="s">
        <v>186</v>
      </c>
      <c r="C99" s="105"/>
      <c r="D99" s="105"/>
      <c r="E99" s="105"/>
      <c r="F99" s="105"/>
      <c r="G99" s="105"/>
      <c r="H99" s="124"/>
      <c r="I99" s="125"/>
      <c r="J99" s="105"/>
      <c r="K99" s="105"/>
      <c r="L99" s="105"/>
      <c r="M99" s="125"/>
      <c r="N99" s="105"/>
      <c r="O99" s="105"/>
    </row>
    <row r="100">
      <c r="A100" s="44"/>
      <c r="B100" s="105" t="s">
        <v>187</v>
      </c>
      <c r="C100" s="106">
        <f>C77*(1+C68*(C69-1)+C43*min(1,C68)*(C69-1))+(C77*(1-C68)*10)</f>
        <v>469408.3323</v>
      </c>
      <c r="D100" s="106"/>
      <c r="E100" s="106">
        <f>E77*(1+E68*(E69-1)+E43*min(1,E68)*(E69-1))+(E77*(1-E68)*10)</f>
        <v>261724.4628</v>
      </c>
      <c r="F100" s="106"/>
      <c r="G100" s="106">
        <f>G77*(1+G68*(G69-1)+G43*min(1,G68)*(G69-1))+(G77*(1-G68)*10)</f>
        <v>427871.5584</v>
      </c>
      <c r="H100" s="107"/>
      <c r="I100" s="108"/>
      <c r="J100" s="106"/>
      <c r="K100" s="106"/>
      <c r="L100" s="106"/>
      <c r="M100" s="108">
        <f>M77*(1+M68*(M69-1)+M43*min(1,M68)*(M69-1))+(M77*(1-M68)*10)</f>
        <v>134666.532</v>
      </c>
      <c r="N100" s="106"/>
      <c r="O100" s="106"/>
    </row>
    <row r="101">
      <c r="A101" s="44"/>
      <c r="B101" s="105" t="s">
        <v>188</v>
      </c>
      <c r="C101" s="106">
        <f>C83</f>
        <v>53.06521935</v>
      </c>
      <c r="D101" s="106"/>
      <c r="E101" s="106">
        <f>E83</f>
        <v>53.06521935</v>
      </c>
      <c r="F101" s="106"/>
      <c r="G101" s="106">
        <f>G83</f>
        <v>40.06002</v>
      </c>
      <c r="H101" s="107"/>
      <c r="I101" s="108"/>
      <c r="J101" s="106"/>
      <c r="K101" s="106"/>
      <c r="L101" s="106"/>
      <c r="M101" s="108">
        <f>M83</f>
        <v>62.728314</v>
      </c>
      <c r="N101" s="106"/>
      <c r="O101" s="106"/>
    </row>
    <row r="102">
      <c r="A102" s="44"/>
      <c r="B102" s="105" t="s">
        <v>189</v>
      </c>
      <c r="C102" s="106">
        <f>C100*C70</f>
        <v>7827383.941</v>
      </c>
      <c r="D102" s="106"/>
      <c r="E102" s="106">
        <f>E100*E70</f>
        <v>4364255.417</v>
      </c>
      <c r="F102" s="106"/>
      <c r="G102" s="106">
        <f>G100*G70</f>
        <v>7134758.236</v>
      </c>
      <c r="H102" s="107"/>
      <c r="I102" s="108"/>
      <c r="J102" s="106"/>
      <c r="K102" s="106"/>
      <c r="L102" s="106"/>
      <c r="M102" s="108">
        <f>M100*M70</f>
        <v>2782412.551</v>
      </c>
      <c r="N102" s="106"/>
      <c r="O102" s="106"/>
    </row>
    <row r="103">
      <c r="A103" s="44"/>
      <c r="B103" s="105" t="s">
        <v>192</v>
      </c>
      <c r="C103" s="106">
        <f>sum(C22:C25)*(C68*C69+(1-C68)*11)*C70*C76*(C74/sum(C72:C75))*C71*0.35*(1+C40+C57)</f>
        <v>0</v>
      </c>
      <c r="D103" s="106"/>
      <c r="E103" s="106">
        <f>sum(E22:E25)*(E68*E69+(1-E68)*11)*E70*E76*(E74/sum(E72:E75))*E71*0.35*(1+E40+E57)</f>
        <v>0</v>
      </c>
      <c r="F103" s="106"/>
      <c r="G103" s="106">
        <f>sum(G22:G25)*(G68*G69+(1-G68)*11)*G70*G76*(G74/sum(G72:G75))*G71*0.35*(1+G40+G57)</f>
        <v>0</v>
      </c>
      <c r="H103" s="107"/>
      <c r="I103" s="108"/>
      <c r="J103" s="106"/>
      <c r="K103" s="106"/>
      <c r="L103" s="106"/>
      <c r="M103" s="108">
        <f>M102/(1+M39)*0.35</f>
        <v>263201.1872</v>
      </c>
      <c r="N103" s="106"/>
      <c r="O103" s="106"/>
    </row>
    <row r="104">
      <c r="A104" s="44"/>
      <c r="B104" s="105" t="s">
        <v>193</v>
      </c>
      <c r="C104" s="106">
        <f>sum(C22:C25)*(C68*C69+(1-C68)*11)*C70*C76*C71*0.35*(1+C40+C57)*min(1,C68)*C64</f>
        <v>0</v>
      </c>
      <c r="D104" s="106"/>
      <c r="E104" s="106">
        <f>sum(E22:E25)*(E68*E69+(1-E68)*11)*E70*E76*E71*0.35*(1+E40+E57)*min(1,E68)*E64</f>
        <v>0</v>
      </c>
      <c r="F104" s="106"/>
      <c r="G104" s="106">
        <f>sum(G22:G25)*(G68*G69+(1-G68)*11)*G70*G76*G71*0.35*(1+G40+G57)*min(1,G68)*G64</f>
        <v>0</v>
      </c>
      <c r="H104" s="107"/>
      <c r="I104" s="108"/>
      <c r="J104" s="106"/>
      <c r="K104" s="106"/>
      <c r="L104" s="106"/>
      <c r="M104" s="108">
        <f>sum(M22:M25)*(M68*M69+(1-M68)*11)*M70*M76*M71*0.35*(1+M40+M57)*min(1,M68)*M64</f>
        <v>0</v>
      </c>
      <c r="N104" s="106"/>
      <c r="O104" s="106"/>
    </row>
    <row r="105">
      <c r="H105" s="126"/>
      <c r="I105" s="4"/>
      <c r="M105" s="4"/>
    </row>
    <row r="106">
      <c r="B106" s="127" t="s">
        <v>196</v>
      </c>
      <c r="C106" s="128"/>
      <c r="D106" s="128"/>
      <c r="E106" s="128"/>
      <c r="F106" s="128"/>
      <c r="G106" s="128"/>
      <c r="H106" s="129"/>
      <c r="I106" s="130"/>
      <c r="J106" s="128"/>
      <c r="K106" s="128"/>
      <c r="L106" s="128"/>
      <c r="M106" s="130"/>
      <c r="N106" s="128"/>
      <c r="O106" s="128"/>
    </row>
    <row r="107">
      <c r="B107" s="116" t="s">
        <v>187</v>
      </c>
      <c r="C107" s="131">
        <f>C100*(C42+1)</f>
        <v>469408.3323</v>
      </c>
      <c r="D107" s="131"/>
      <c r="E107" s="131">
        <f>E100*(E42+1)</f>
        <v>261724.4628</v>
      </c>
      <c r="F107" s="131"/>
      <c r="G107" s="131">
        <f>G100*(G42+1)</f>
        <v>427871.5584</v>
      </c>
      <c r="H107" s="132"/>
      <c r="I107" s="133"/>
      <c r="J107" s="131"/>
      <c r="K107" s="131"/>
      <c r="L107" s="131"/>
      <c r="M107" s="133">
        <f>M100*(M42+1)</f>
        <v>208733.1246</v>
      </c>
      <c r="N107" s="131"/>
      <c r="O107" s="131"/>
    </row>
    <row r="108">
      <c r="B108" s="116" t="s">
        <v>188</v>
      </c>
      <c r="C108" s="131">
        <f>C101</f>
        <v>53.06521935</v>
      </c>
      <c r="D108" s="131"/>
      <c r="E108" s="131">
        <f>E101</f>
        <v>53.06521935</v>
      </c>
      <c r="F108" s="131"/>
      <c r="G108" s="131">
        <f>G101</f>
        <v>40.06002</v>
      </c>
      <c r="H108" s="132"/>
      <c r="I108" s="133"/>
      <c r="J108" s="131"/>
      <c r="K108" s="131"/>
      <c r="L108" s="131"/>
      <c r="M108" s="133">
        <f>M101</f>
        <v>62.728314</v>
      </c>
      <c r="N108" s="131"/>
      <c r="O108" s="131"/>
    </row>
    <row r="109">
      <c r="B109" s="116" t="s">
        <v>189</v>
      </c>
      <c r="C109" s="131">
        <f>C102*(C42+1)</f>
        <v>7827383.941</v>
      </c>
      <c r="D109" s="131"/>
      <c r="E109" s="131">
        <f>E102*(E42+1)</f>
        <v>4364255.417</v>
      </c>
      <c r="F109" s="131"/>
      <c r="G109" s="131">
        <f>G102*(G42+1)</f>
        <v>7134758.236</v>
      </c>
      <c r="H109" s="132"/>
      <c r="I109" s="133"/>
      <c r="J109" s="131"/>
      <c r="K109" s="131"/>
      <c r="L109" s="131"/>
      <c r="M109" s="133">
        <f>M102*(M42+1)</f>
        <v>4312739.454</v>
      </c>
      <c r="N109" s="131"/>
      <c r="O109" s="131"/>
    </row>
    <row r="110">
      <c r="B110" s="116" t="s">
        <v>192</v>
      </c>
      <c r="C110" s="131">
        <f>C103*(1+C42)^2</f>
        <v>0</v>
      </c>
      <c r="D110" s="131"/>
      <c r="E110" s="131">
        <f>E103*(1+E42)^2</f>
        <v>0</v>
      </c>
      <c r="F110" s="131"/>
      <c r="G110" s="131">
        <f>G103*(1+G42)^2</f>
        <v>0</v>
      </c>
      <c r="H110" s="132"/>
      <c r="I110" s="133"/>
      <c r="J110" s="131"/>
      <c r="K110" s="131"/>
      <c r="L110" s="131"/>
      <c r="M110" s="133">
        <f>M103*(1+M42)^2</f>
        <v>632340.8524</v>
      </c>
      <c r="N110" s="131"/>
      <c r="O110" s="131"/>
    </row>
    <row r="111">
      <c r="B111" s="116" t="s">
        <v>193</v>
      </c>
      <c r="C111" s="131">
        <f>C104*(1+C42)^2</f>
        <v>0</v>
      </c>
      <c r="D111" s="131"/>
      <c r="E111" s="131">
        <f>E104*(1+E42)^2</f>
        <v>0</v>
      </c>
      <c r="F111" s="131"/>
      <c r="G111" s="131">
        <f>G104*(1+G42)^2</f>
        <v>0</v>
      </c>
      <c r="H111" s="132"/>
      <c r="I111" s="133"/>
      <c r="J111" s="131"/>
      <c r="K111" s="131"/>
      <c r="L111" s="131"/>
      <c r="M111" s="133">
        <f>M104*(1+M42)^2</f>
        <v>0</v>
      </c>
      <c r="N111" s="131"/>
      <c r="O111" s="131"/>
    </row>
    <row r="114">
      <c r="B114" s="2" t="s">
        <v>198</v>
      </c>
      <c r="C114" s="2" t="s">
        <v>123</v>
      </c>
      <c r="D114" s="2" t="s">
        <v>124</v>
      </c>
      <c r="I114" s="2" t="s">
        <v>199</v>
      </c>
      <c r="J114" s="2" t="s">
        <v>200</v>
      </c>
      <c r="K114" s="2" t="s">
        <v>201</v>
      </c>
    </row>
    <row r="115">
      <c r="B115" s="2" t="s">
        <v>202</v>
      </c>
      <c r="C115" s="134">
        <f>C102</f>
        <v>7827383.941</v>
      </c>
      <c r="D115" s="135">
        <f>D84</f>
        <v>5136911.668</v>
      </c>
      <c r="I115" s="2" t="s">
        <v>203</v>
      </c>
      <c r="J115" s="20">
        <f>L84/I84</f>
        <v>1.670050207</v>
      </c>
      <c r="K115" s="20">
        <f>K93/I84</f>
        <v>1.725718547</v>
      </c>
    </row>
    <row r="116">
      <c r="B116" s="2" t="s">
        <v>204</v>
      </c>
      <c r="C116" s="135">
        <f>E102</f>
        <v>4364255.417</v>
      </c>
      <c r="D116" s="135">
        <f>F84</f>
        <v>2131835.428</v>
      </c>
      <c r="I116" s="2" t="s">
        <v>205</v>
      </c>
      <c r="J116" s="20">
        <f>K83/I83</f>
        <v>0.4844290657</v>
      </c>
      <c r="K116" s="20">
        <f>L83/I83</f>
        <v>0.7266435986</v>
      </c>
    </row>
    <row r="117">
      <c r="B117" s="2" t="s">
        <v>135</v>
      </c>
      <c r="C117" s="135">
        <f>G102</f>
        <v>7134758.236</v>
      </c>
      <c r="D117" s="134" t="s">
        <v>206</v>
      </c>
      <c r="I117" s="2" t="s">
        <v>207</v>
      </c>
      <c r="J117" s="20">
        <f>L95/I95</f>
        <v>0.9823824748</v>
      </c>
      <c r="K117" s="20">
        <f>K95/I95</f>
        <v>1.573449264</v>
      </c>
    </row>
    <row r="118">
      <c r="B118" s="2" t="s">
        <v>208</v>
      </c>
      <c r="C118" s="135">
        <f t="shared" ref="C118:D118" si="30">C83</f>
        <v>53.06521935</v>
      </c>
      <c r="D118" s="135">
        <f t="shared" si="30"/>
        <v>28.9576716</v>
      </c>
    </row>
    <row r="119">
      <c r="I119" s="2" t="s">
        <v>209</v>
      </c>
    </row>
  </sheetData>
  <mergeCells count="2">
    <mergeCell ref="A17:A18"/>
    <mergeCell ref="E17:F17"/>
  </mergeCells>
  <drawing r:id="rId2"/>
  <legacyDrawing r:id="rId3"/>
</worksheet>
</file>