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lliam\Documents\BOOK-Town Builder\"/>
    </mc:Choice>
  </mc:AlternateContent>
  <xr:revisionPtr revIDLastSave="0" documentId="13_ncr:1_{C9F33532-0C37-4B92-BA05-0608E4782E74}" xr6:coauthVersionLast="47" xr6:coauthVersionMax="47" xr10:uidLastSave="{00000000-0000-0000-0000-000000000000}"/>
  <bookViews>
    <workbookView xWindow="15255" yWindow="2393" windowWidth="19350" windowHeight="7372" tabRatio="849" activeTab="1" xr2:uid="{00000000-000D-0000-FFFF-FFFF00000000}"/>
  </bookViews>
  <sheets>
    <sheet name="Character" sheetId="3" r:id="rId1"/>
    <sheet name="Items" sheetId="13" r:id="rId2"/>
    <sheet name="Malcum-NPC" sheetId="4" r:id="rId3"/>
    <sheet name="Timeline" sheetId="10" r:id="rId4"/>
    <sheet name="Village Expenses" sheetId="11" r:id="rId5"/>
    <sheet name="Accolades" sheetId="12" r:id="rId6"/>
    <sheet name="skill tier" sheetId="7" r:id="rId7"/>
    <sheet name="City" sheetId="6" r:id="rId8"/>
    <sheet name="map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9" i="4"/>
  <c r="E8" i="4"/>
  <c r="E7" i="4"/>
  <c r="C13" i="4"/>
  <c r="F183" i="10"/>
  <c r="E183" i="10"/>
  <c r="D27" i="3"/>
  <c r="L20" i="4" l="1"/>
  <c r="L21" i="4" s="1"/>
  <c r="L22" i="4" s="1"/>
  <c r="L24" i="4" s="1"/>
  <c r="D13" i="3"/>
  <c r="I10" i="3"/>
  <c r="B20" i="11" l="1"/>
  <c r="C16" i="11"/>
  <c r="I6" i="3" l="1"/>
  <c r="J2" i="3" s="1"/>
  <c r="C9" i="11"/>
  <c r="C19" i="11"/>
  <c r="C20" i="11"/>
  <c r="E4" i="11"/>
  <c r="C17" i="11"/>
  <c r="C15" i="11"/>
  <c r="D14" i="11"/>
  <c r="C12" i="11"/>
  <c r="D11" i="11"/>
  <c r="D10" i="11"/>
  <c r="D8" i="11"/>
  <c r="D7" i="11"/>
  <c r="D6" i="11"/>
  <c r="J8" i="11"/>
  <c r="L77" i="3"/>
  <c r="P4" i="4"/>
  <c r="P5" i="4" s="1"/>
  <c r="P6" i="4" s="1"/>
  <c r="P7" i="4" s="1"/>
  <c r="P8" i="4" s="1"/>
  <c r="P9" i="4" s="1"/>
  <c r="P10" i="4" s="1"/>
  <c r="P11" i="4" s="1"/>
  <c r="P12" i="4" s="1"/>
  <c r="L99" i="3"/>
  <c r="L101" i="3"/>
  <c r="L93" i="3"/>
  <c r="L90" i="3"/>
  <c r="L91" i="3"/>
  <c r="L92" i="3"/>
  <c r="L85" i="3"/>
  <c r="L88" i="3"/>
  <c r="D86" i="3"/>
  <c r="L86" i="3" s="1"/>
  <c r="L89" i="3"/>
  <c r="L97" i="3"/>
  <c r="L98" i="3"/>
  <c r="D96" i="3"/>
  <c r="L96" i="3" s="1"/>
  <c r="L81" i="3"/>
  <c r="L83" i="3"/>
  <c r="L82" i="3"/>
  <c r="D78" i="3"/>
  <c r="L78" i="3" s="1"/>
  <c r="D95" i="3"/>
  <c r="L95" i="3" s="1"/>
  <c r="L79" i="3"/>
  <c r="J7" i="11"/>
  <c r="F4" i="11"/>
  <c r="K4" i="11"/>
  <c r="L4" i="11"/>
  <c r="M4" i="11"/>
  <c r="I17" i="3"/>
  <c r="G17" i="3"/>
  <c r="L76" i="3"/>
  <c r="B12" i="7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I16" i="3"/>
  <c r="H16" i="3" s="1"/>
  <c r="G16" i="3"/>
  <c r="I15" i="3"/>
  <c r="G15" i="3"/>
  <c r="L100" i="3"/>
  <c r="U67" i="4"/>
  <c r="U77" i="4"/>
  <c r="J117" i="4"/>
  <c r="J99" i="4"/>
  <c r="I11" i="3"/>
  <c r="I4" i="3"/>
  <c r="I5" i="3"/>
  <c r="I8" i="3"/>
  <c r="I7" i="3"/>
  <c r="I12" i="3"/>
  <c r="I3" i="3"/>
  <c r="T14" i="3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9" i="3" s="1"/>
  <c r="T40" i="3" s="1"/>
  <c r="T41" i="3" s="1"/>
  <c r="T44" i="3" s="1"/>
  <c r="T55" i="3" s="1"/>
  <c r="T72" i="3" s="1"/>
  <c r="T73" i="3" s="1"/>
  <c r="T74" i="3" s="1"/>
  <c r="T75" i="3" s="1"/>
  <c r="T79" i="3" s="1"/>
  <c r="T81" i="3" s="1"/>
  <c r="T82" i="3" s="1"/>
  <c r="T84" i="3" s="1"/>
  <c r="T76" i="3" s="1"/>
  <c r="T80" i="3" s="1"/>
  <c r="T86" i="3" s="1"/>
  <c r="T77" i="3" s="1"/>
  <c r="T87" i="3" s="1"/>
  <c r="T88" i="3" s="1"/>
  <c r="T89" i="3" s="1"/>
  <c r="T90" i="3" s="1"/>
  <c r="D15" i="3" l="1"/>
  <c r="D16" i="3"/>
  <c r="D4" i="11"/>
  <c r="J6" i="11"/>
  <c r="J4" i="11" s="1"/>
  <c r="I4" i="11" s="1"/>
  <c r="H17" i="3"/>
  <c r="D17" i="3" s="1"/>
  <c r="D21" i="3" s="1"/>
  <c r="C4" i="11"/>
  <c r="B4" i="11" l="1"/>
  <c r="B3" i="11" s="1"/>
  <c r="D19" i="3"/>
  <c r="F19" i="3" s="1"/>
  <c r="D20" i="3"/>
  <c r="F20" i="3" s="1"/>
  <c r="H19" i="3" l="1"/>
  <c r="H20" i="3"/>
  <c r="F21" i="3"/>
  <c r="H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Erick Thiemke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Erick Thiemke:</t>
        </r>
        <r>
          <rPr>
            <sz val="9"/>
            <color indexed="81"/>
            <rFont val="Tahoma"/>
            <family val="2"/>
          </rPr>
          <t xml:space="preserve">
doubles on 420 to 56 silver and to 4 silver on 780
</t>
        </r>
      </text>
    </comment>
    <comment ref="A2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doubles to 2 gold on 428
</t>
        </r>
      </text>
    </comment>
  </commentList>
</comments>
</file>

<file path=xl/sharedStrings.xml><?xml version="1.0" encoding="utf-8"?>
<sst xmlns="http://schemas.openxmlformats.org/spreadsheetml/2006/main" count="1645" uniqueCount="1171">
  <si>
    <t>Strength</t>
  </si>
  <si>
    <t>Agility</t>
  </si>
  <si>
    <t>Speed</t>
  </si>
  <si>
    <t>Stamina</t>
  </si>
  <si>
    <t>Fire</t>
  </si>
  <si>
    <t>Water</t>
  </si>
  <si>
    <t>Earth</t>
  </si>
  <si>
    <t>Air</t>
  </si>
  <si>
    <t>-Stone</t>
  </si>
  <si>
    <t>-Lightning</t>
  </si>
  <si>
    <t>Spirit</t>
  </si>
  <si>
    <t>-Light</t>
  </si>
  <si>
    <t>-Force</t>
  </si>
  <si>
    <t>-Death</t>
  </si>
  <si>
    <t>-Life</t>
  </si>
  <si>
    <t>Order</t>
  </si>
  <si>
    <t>Chaos</t>
  </si>
  <si>
    <t>-Destruction</t>
  </si>
  <si>
    <t>-Metal</t>
  </si>
  <si>
    <t>Nature</t>
  </si>
  <si>
    <t>-Beast</t>
  </si>
  <si>
    <t>-Plant</t>
  </si>
  <si>
    <t>-Heat</t>
  </si>
  <si>
    <t>-Law</t>
  </si>
  <si>
    <t>-Command</t>
  </si>
  <si>
    <t>Enchant</t>
  </si>
  <si>
    <t>-Imbue</t>
  </si>
  <si>
    <t>-Cold</t>
  </si>
  <si>
    <t>-Darkness</t>
  </si>
  <si>
    <t>MAGIC</t>
  </si>
  <si>
    <t>-Short</t>
  </si>
  <si>
    <t>-Medium</t>
  </si>
  <si>
    <t>-Two Handed</t>
  </si>
  <si>
    <t>Blade</t>
  </si>
  <si>
    <t>Bludgeoning</t>
  </si>
  <si>
    <t>-One Handed</t>
  </si>
  <si>
    <t>-Fist</t>
  </si>
  <si>
    <t>Ranged</t>
  </si>
  <si>
    <t>-Small</t>
  </si>
  <si>
    <t>-Bows</t>
  </si>
  <si>
    <t>-Crossbows</t>
  </si>
  <si>
    <t>Axe</t>
  </si>
  <si>
    <t>-Thrown</t>
  </si>
  <si>
    <t>Polearms</t>
  </si>
  <si>
    <t>-Slashing</t>
  </si>
  <si>
    <t>-Stabbing</t>
  </si>
  <si>
    <t>-Spears</t>
  </si>
  <si>
    <t>Unique</t>
  </si>
  <si>
    <t>-per weapon type</t>
  </si>
  <si>
    <t>Skill Level</t>
  </si>
  <si>
    <t>Movement Speed</t>
  </si>
  <si>
    <t>Constitution</t>
  </si>
  <si>
    <t>Charisma</t>
  </si>
  <si>
    <t>Luck</t>
  </si>
  <si>
    <t>Interaction Bonus with NPCs</t>
  </si>
  <si>
    <t>POOLS</t>
  </si>
  <si>
    <t>Hit Points</t>
  </si>
  <si>
    <t>Magic</t>
  </si>
  <si>
    <t>Intellect</t>
  </si>
  <si>
    <t>Channeling</t>
  </si>
  <si>
    <t>Base</t>
  </si>
  <si>
    <t>100</t>
  </si>
  <si>
    <t>0</t>
  </si>
  <si>
    <t>improve random generated items</t>
  </si>
  <si>
    <t>+15 Magic/ lvl</t>
  </si>
  <si>
    <t>+15 Stamina Pool, +3% regen/lvl</t>
  </si>
  <si>
    <t>+15 HP/lvl, +2% regen/lvl</t>
  </si>
  <si>
    <t>+1% Defense bonus, improved ranged attack</t>
  </si>
  <si>
    <t>+1% movement speed</t>
  </si>
  <si>
    <t>+2% reaction bonus with NPCs/lvl</t>
  </si>
  <si>
    <t>Total</t>
  </si>
  <si>
    <t>Items</t>
  </si>
  <si>
    <t>Stats</t>
  </si>
  <si>
    <t>Hit Point Regen/8 hour</t>
  </si>
  <si>
    <t>Stamina Regen/8 hour</t>
  </si>
  <si>
    <t>Mana Regen/8 hour</t>
  </si>
  <si>
    <t>+5 Magic/ lvl, +3% learning speed</t>
  </si>
  <si>
    <t>Earth Magic: Stone</t>
  </si>
  <si>
    <t>Percent</t>
  </si>
  <si>
    <t>Level</t>
  </si>
  <si>
    <t>+5 hp level, 10 lbs/ lvl, +1% damg/lvl</t>
  </si>
  <si>
    <t>Effectiveness</t>
  </si>
  <si>
    <t>Spells</t>
  </si>
  <si>
    <t>Tier</t>
  </si>
  <si>
    <t>Sphere</t>
  </si>
  <si>
    <t>Effect</t>
  </si>
  <si>
    <t>50</t>
  </si>
  <si>
    <t>25</t>
  </si>
  <si>
    <t>-Runes</t>
  </si>
  <si>
    <t>Experience</t>
  </si>
  <si>
    <t>200</t>
  </si>
  <si>
    <t>Defense</t>
  </si>
  <si>
    <t>Hail of Stones</t>
  </si>
  <si>
    <t>40</t>
  </si>
  <si>
    <t>COSTS</t>
  </si>
  <si>
    <t xml:space="preserve">New skill teaching at lvl 1, 1 hour </t>
  </si>
  <si>
    <t>silver</t>
  </si>
  <si>
    <t>Tier 1 Spell or ability</t>
  </si>
  <si>
    <t>10</t>
  </si>
  <si>
    <t>Tier 2 Spell or ability</t>
  </si>
  <si>
    <t>Tier 3 Spell or ability</t>
  </si>
  <si>
    <t>60</t>
  </si>
  <si>
    <t>(books are 1 gold for up to skill 5)</t>
  </si>
  <si>
    <t>Heavy Swing</t>
  </si>
  <si>
    <t>Attack</t>
  </si>
  <si>
    <t>20</t>
  </si>
  <si>
    <t>+25% damage</t>
  </si>
  <si>
    <t>Skill Book</t>
  </si>
  <si>
    <t>Learned</t>
  </si>
  <si>
    <t>Tier 4 Spell or ability</t>
  </si>
  <si>
    <t>per min</t>
  </si>
  <si>
    <t>Tier 5 Spell or ability</t>
  </si>
  <si>
    <t>Tier 6 Spell or ability</t>
  </si>
  <si>
    <t>Tier 7 Spell or ability</t>
  </si>
  <si>
    <t>300</t>
  </si>
  <si>
    <t>400</t>
  </si>
  <si>
    <t>Recipes</t>
  </si>
  <si>
    <t>Ingredients</t>
  </si>
  <si>
    <t>Axe: Two Handed</t>
  </si>
  <si>
    <t>Running</t>
  </si>
  <si>
    <t>500</t>
  </si>
  <si>
    <t>20-30</t>
  </si>
  <si>
    <t>Air Magic</t>
  </si>
  <si>
    <t>Air Magic: Lightning</t>
  </si>
  <si>
    <t>Air Magic: Force</t>
  </si>
  <si>
    <t>phy damg</t>
  </si>
  <si>
    <t>learning speed</t>
  </si>
  <si>
    <t>Skill</t>
  </si>
  <si>
    <t>Mag</t>
  </si>
  <si>
    <t>Char</t>
  </si>
  <si>
    <t>Con</t>
  </si>
  <si>
    <t>Chan</t>
  </si>
  <si>
    <t>Chr</t>
  </si>
  <si>
    <t>Ag</t>
  </si>
  <si>
    <t>Int</t>
  </si>
  <si>
    <t>Elf</t>
  </si>
  <si>
    <t>Human</t>
  </si>
  <si>
    <t>Name</t>
  </si>
  <si>
    <t>Race</t>
  </si>
  <si>
    <t>Beast:Cat</t>
  </si>
  <si>
    <t>Temperament</t>
  </si>
  <si>
    <t>Primary Skill</t>
  </si>
  <si>
    <t>Secondary Skill</t>
  </si>
  <si>
    <t>Tertiary Skill</t>
  </si>
  <si>
    <t>Sanguine</t>
  </si>
  <si>
    <t>Tanguin</t>
  </si>
  <si>
    <t>Sex</t>
  </si>
  <si>
    <t>F</t>
  </si>
  <si>
    <t>Age</t>
  </si>
  <si>
    <t xml:space="preserve">Phlegmatic </t>
  </si>
  <si>
    <t>Manarag</t>
  </si>
  <si>
    <t>M</t>
  </si>
  <si>
    <t>Melancholic</t>
  </si>
  <si>
    <t>Nature Magic 7</t>
  </si>
  <si>
    <t>Dwarf</t>
  </si>
  <si>
    <t>Halfling</t>
  </si>
  <si>
    <t>Neral</t>
  </si>
  <si>
    <t>Family</t>
  </si>
  <si>
    <t>600</t>
  </si>
  <si>
    <t>Settlement</t>
  </si>
  <si>
    <t>Village</t>
  </si>
  <si>
    <t>Town</t>
  </si>
  <si>
    <t>City</t>
  </si>
  <si>
    <t>Metropolis</t>
  </si>
  <si>
    <t>Capital</t>
  </si>
  <si>
    <t>Bakers</t>
  </si>
  <si>
    <t>Coopers</t>
  </si>
  <si>
    <t>Locksmiths</t>
  </si>
  <si>
    <t>Saddlers</t>
  </si>
  <si>
    <t>Barbers</t>
  </si>
  <si>
    <t>Copyists</t>
  </si>
  <si>
    <t>Magic Shops</t>
  </si>
  <si>
    <t>Scabbardmakers</t>
  </si>
  <si>
    <t>Bathers</t>
  </si>
  <si>
    <t>Cutlers</t>
  </si>
  <si>
    <t>Maidservants</t>
  </si>
  <si>
    <t>Sculptors</t>
  </si>
  <si>
    <t>Beer-sellers</t>
  </si>
  <si>
    <t>Doctors</t>
  </si>
  <si>
    <t>Masons</t>
  </si>
  <si>
    <t>Shoemakers</t>
  </si>
  <si>
    <t>Blacksmiths</t>
  </si>
  <si>
    <t>Fishmongers</t>
  </si>
  <si>
    <t>Mercers</t>
  </si>
  <si>
    <t>Spice Merchants</t>
  </si>
  <si>
    <t>Furriers</t>
  </si>
  <si>
    <t>Old Clothes</t>
  </si>
  <si>
    <t>Tailors</t>
  </si>
  <si>
    <t>Bookbinders</t>
  </si>
  <si>
    <t>Glovemakers</t>
  </si>
  <si>
    <t>Painters</t>
  </si>
  <si>
    <t>Tanners</t>
  </si>
  <si>
    <t>Booksellers</t>
  </si>
  <si>
    <t>Harness-makers</t>
  </si>
  <si>
    <t>Pastrycooks</t>
  </si>
  <si>
    <t>Taverns</t>
  </si>
  <si>
    <t>Buckle Makers</t>
  </si>
  <si>
    <t>Hatmakers</t>
  </si>
  <si>
    <t>Plasterers</t>
  </si>
  <si>
    <t>Watercarriers</t>
  </si>
  <si>
    <t>Butchers</t>
  </si>
  <si>
    <t>Hay Merchants</t>
  </si>
  <si>
    <t>Pursemakers</t>
  </si>
  <si>
    <t>Weavers</t>
  </si>
  <si>
    <t>Carpenters</t>
  </si>
  <si>
    <t>Illuminators</t>
  </si>
  <si>
    <t>Roofers</t>
  </si>
  <si>
    <t>Wine-sellers</t>
  </si>
  <si>
    <t>Chandlers</t>
  </si>
  <si>
    <t>Inns</t>
  </si>
  <si>
    <t>Ropemakers</t>
  </si>
  <si>
    <t>Woodcarvers</t>
  </si>
  <si>
    <t>Chicken Butchers</t>
  </si>
  <si>
    <t>Jewelers</t>
  </si>
  <si>
    <t>Rugmakers</t>
  </si>
  <si>
    <t>Woodsellers</t>
  </si>
  <si>
    <t>City of 15,000</t>
  </si>
  <si>
    <t>Dyers</t>
  </si>
  <si>
    <t>Tilda</t>
  </si>
  <si>
    <t>Farming 7</t>
  </si>
  <si>
    <t>Gnome</t>
  </si>
  <si>
    <t>Darai</t>
  </si>
  <si>
    <t>Gilly</t>
  </si>
  <si>
    <t>Cooking 18</t>
  </si>
  <si>
    <t>Butcher 11</t>
  </si>
  <si>
    <t>Farming 8</t>
  </si>
  <si>
    <t>Archetiect 12</t>
  </si>
  <si>
    <t>Masonry 7</t>
  </si>
  <si>
    <t>Woodcraft 5</t>
  </si>
  <si>
    <t>Jerra</t>
  </si>
  <si>
    <t>Choleric</t>
  </si>
  <si>
    <t>Fishing 11</t>
  </si>
  <si>
    <t>Craft: Nets 9</t>
  </si>
  <si>
    <t>Sailing 7</t>
  </si>
  <si>
    <t>Orad</t>
  </si>
  <si>
    <t>Dasz</t>
  </si>
  <si>
    <t>Fishing 10</t>
  </si>
  <si>
    <t>Sailing 9</t>
  </si>
  <si>
    <t>Swimming 6</t>
  </si>
  <si>
    <t>Varrine</t>
  </si>
  <si>
    <t>Fishing 7</t>
  </si>
  <si>
    <t>Swimming 7</t>
  </si>
  <si>
    <t>Swimming: Diving 5</t>
  </si>
  <si>
    <t>Stam</t>
  </si>
  <si>
    <t>Masonry</t>
  </si>
  <si>
    <t>Str</t>
  </si>
  <si>
    <t>World Capital</t>
  </si>
  <si>
    <t>Small City</t>
  </si>
  <si>
    <t>Brow</t>
  </si>
  <si>
    <t>Order Magic 34</t>
  </si>
  <si>
    <t>Order: Law 33</t>
  </si>
  <si>
    <t>Order: Command 12</t>
  </si>
  <si>
    <t>Titus</t>
  </si>
  <si>
    <t>Shield 19</t>
  </si>
  <si>
    <t>Light Armor 18</t>
  </si>
  <si>
    <t>Beast: Bear</t>
  </si>
  <si>
    <t>Polearm: Spear 29</t>
  </si>
  <si>
    <t>Earth Magic 19</t>
  </si>
  <si>
    <t>Earth: Stone 17</t>
  </si>
  <si>
    <t>Yew</t>
  </si>
  <si>
    <t>Nature Magic 10</t>
  </si>
  <si>
    <t>Sanso</t>
  </si>
  <si>
    <t>Earth Magic 11</t>
  </si>
  <si>
    <t>Earth: Stone 10</t>
  </si>
  <si>
    <t>Cobbler 22</t>
  </si>
  <si>
    <t>Baker 19</t>
  </si>
  <si>
    <t>Leatherworking 18</t>
  </si>
  <si>
    <t>Cooking 16</t>
  </si>
  <si>
    <t>Animal Husbandry 5</t>
  </si>
  <si>
    <t>Marl</t>
  </si>
  <si>
    <t>Kassta</t>
  </si>
  <si>
    <t>Quinn</t>
  </si>
  <si>
    <t>Blacksmith 23</t>
  </si>
  <si>
    <t>Earth: Metal 10</t>
  </si>
  <si>
    <t>Earth Magic 5</t>
  </si>
  <si>
    <t>Wurt</t>
  </si>
  <si>
    <t>Darrel</t>
  </si>
  <si>
    <t>Farmer 7</t>
  </si>
  <si>
    <t>Animal Husbandry 4</t>
  </si>
  <si>
    <t>Fishing 3</t>
  </si>
  <si>
    <t>Iona</t>
  </si>
  <si>
    <t>Earth Magic 21</t>
  </si>
  <si>
    <t>Earth Magic 17</t>
  </si>
  <si>
    <t>Earth Magic 7</t>
  </si>
  <si>
    <t>Earth: Stone 7</t>
  </si>
  <si>
    <t>Earth: Stone 5</t>
  </si>
  <si>
    <t>Earth: Stone 20</t>
  </si>
  <si>
    <t>Earth: Stone 14</t>
  </si>
  <si>
    <t>Riding 8</t>
  </si>
  <si>
    <t>Masonry 12</t>
  </si>
  <si>
    <t>Spirit: Life 7</t>
  </si>
  <si>
    <t>Earth: Metal 4</t>
  </si>
  <si>
    <t>Raed</t>
  </si>
  <si>
    <t>Vyne</t>
  </si>
  <si>
    <t>Gladera</t>
  </si>
  <si>
    <t>Colt</t>
  </si>
  <si>
    <t xml:space="preserve"> </t>
  </si>
  <si>
    <t>Tier 8 Spell or ability</t>
  </si>
  <si>
    <t>Tier 9 Spell or ability</t>
  </si>
  <si>
    <t>Tier 10 Spell or ability</t>
  </si>
  <si>
    <t>Tier 11 Spell or ability</t>
  </si>
  <si>
    <t>Tier 12 Spell or ability</t>
  </si>
  <si>
    <t>700</t>
  </si>
  <si>
    <t>800</t>
  </si>
  <si>
    <t>900</t>
  </si>
  <si>
    <t>NA</t>
  </si>
  <si>
    <t>hours for full</t>
  </si>
  <si>
    <t>Fire Magic 35</t>
  </si>
  <si>
    <t>Brewer 29</t>
  </si>
  <si>
    <t>Woodcraft 29</t>
  </si>
  <si>
    <t>Spirit Magic 24</t>
  </si>
  <si>
    <t>Air Magic 22</t>
  </si>
  <si>
    <t>Chaos Magic 21</t>
  </si>
  <si>
    <t>Fire: Heat 30</t>
  </si>
  <si>
    <t>Fire: Light 20</t>
  </si>
  <si>
    <t>Wine 20</t>
  </si>
  <si>
    <t>Water Magic 10</t>
  </si>
  <si>
    <t>Earth Magic 20</t>
  </si>
  <si>
    <t>Earth: Stone 16</t>
  </si>
  <si>
    <t>Earth Magic 9</t>
  </si>
  <si>
    <t>Chaos: Destruction 20</t>
  </si>
  <si>
    <t>Spirit: Life 19</t>
  </si>
  <si>
    <t>Nature Magic 14</t>
  </si>
  <si>
    <t>Earth Magic 27</t>
  </si>
  <si>
    <t>Earth: Stone 26</t>
  </si>
  <si>
    <t>Ament</t>
  </si>
  <si>
    <t>Siga</t>
  </si>
  <si>
    <t>Ahstald</t>
  </si>
  <si>
    <t>Giles</t>
  </si>
  <si>
    <t>Chamas</t>
  </si>
  <si>
    <t>Gerey</t>
  </si>
  <si>
    <t>Here</t>
  </si>
  <si>
    <t>Aldwic</t>
  </si>
  <si>
    <t>Warne</t>
  </si>
  <si>
    <t>Thamar</t>
  </si>
  <si>
    <t>Lumberjack 12</t>
  </si>
  <si>
    <t>Carpentry 8</t>
  </si>
  <si>
    <t>Alchemy 16</t>
  </si>
  <si>
    <t>Herbalism 14</t>
  </si>
  <si>
    <t>Anet</t>
  </si>
  <si>
    <t>Erun</t>
  </si>
  <si>
    <t>Breda</t>
  </si>
  <si>
    <t>Jane</t>
  </si>
  <si>
    <t>Aldgyth</t>
  </si>
  <si>
    <t>Earth: Stone 9</t>
  </si>
  <si>
    <t>Earth: Metal 9</t>
  </si>
  <si>
    <t>Spirit: Life 24</t>
  </si>
  <si>
    <t>Spirit: Death 14</t>
  </si>
  <si>
    <t>Air: Force 22</t>
  </si>
  <si>
    <t>Cooking 12</t>
  </si>
  <si>
    <t>Cooking 10</t>
  </si>
  <si>
    <t>Earth: Metal 16</t>
  </si>
  <si>
    <t>Beast: Cat</t>
  </si>
  <si>
    <t>Earth: Metal 21</t>
  </si>
  <si>
    <t>Blacksmith 12</t>
  </si>
  <si>
    <t>Diplomacy 10</t>
  </si>
  <si>
    <t>Fire Magic 8</t>
  </si>
  <si>
    <t>Balcur, Novice Axeman</t>
  </si>
  <si>
    <t xml:space="preserve">Race: Beastman, Subspecies: Bullman </t>
  </si>
  <si>
    <t>Level: 8</t>
  </si>
  <si>
    <t>Carry Capacity, Small Hit Point Increase, Damage Increase on Physical Attacks</t>
  </si>
  <si>
    <t>Hit Point Increase, Hit Point Regen</t>
  </si>
  <si>
    <t>Stamina Pool Increase, Stamina Pool Regen</t>
  </si>
  <si>
    <t>Improved Defense Rating, Ranged Attack Bonus</t>
  </si>
  <si>
    <t>Learning Speed, Small Mana Bonus</t>
  </si>
  <si>
    <t>Mana Pool Bonus</t>
  </si>
  <si>
    <t>Mana Pool Regen</t>
  </si>
  <si>
    <t>not available to NPCs</t>
  </si>
  <si>
    <t>Primary Skills (over 4+)</t>
  </si>
  <si>
    <t>Blade: Two Handed</t>
  </si>
  <si>
    <t>Lifting</t>
  </si>
  <si>
    <t>Heavy Armor</t>
  </si>
  <si>
    <t>Alertness</t>
  </si>
  <si>
    <t>Gaeurn, Novice Axeman</t>
  </si>
  <si>
    <t>Light Armor</t>
  </si>
  <si>
    <t>Tracking</t>
  </si>
  <si>
    <t>Hunting</t>
  </si>
  <si>
    <t>Singing</t>
  </si>
  <si>
    <t>Health</t>
  </si>
  <si>
    <t xml:space="preserve">Goblin Cloak +3 con, +3 stam, +1% health, +1 stam </t>
  </si>
  <si>
    <t>.+7 constitution, +1 chan</t>
  </si>
  <si>
    <t>Greaves of the Rainbow, +2 to all stats</t>
  </si>
  <si>
    <t>Prime Advancement Skill System (PASS)</t>
  </si>
  <si>
    <t>1</t>
  </si>
  <si>
    <t>None</t>
  </si>
  <si>
    <t>Woodcraft</t>
  </si>
  <si>
    <t>Woodcraft: Furniture</t>
  </si>
  <si>
    <t>health of constructed items</t>
  </si>
  <si>
    <t>damage bonus with axes</t>
  </si>
  <si>
    <t>none</t>
  </si>
  <si>
    <t>building quality</t>
  </si>
  <si>
    <t>furniture quality</t>
  </si>
  <si>
    <t>Nature Magic: Plant</t>
  </si>
  <si>
    <t>Basic Beige Cotton Shirt Sleeve Shirt, Weight 0.5 lbs, Defense Bonus 0, 20 copper</t>
  </si>
  <si>
    <t>Basic Beige Cotton Long Pants, Weight 1.0 lbs, Defense Bonus 0, 20 copper</t>
  </si>
  <si>
    <t>Basic White Loin Cloth, Weight 0.0 lbs, Defense Bonus  0, 5 copper</t>
  </si>
  <si>
    <t>White Stockings, Weight 0.2 lbs, Defense Bonus 0, 4 copper</t>
  </si>
  <si>
    <t>Basic Leather Boots, Weight 1.0 lbs, Defense Bonus 1, Durability 20/20, 1 silver</t>
  </si>
  <si>
    <t>Basic Leather Vest, Weight 8.2 lbs, Defense Bonus 7, Durability 20/20, 20 silver</t>
  </si>
  <si>
    <t>Common Steel Two Handed Axe, Weight 6.4 lbs, Durability 30/30, Damage 20-30, 40 silver</t>
  </si>
  <si>
    <t>Spell Book: Meld Wood (Nature: Plant Tier 1), 10 silver</t>
  </si>
  <si>
    <t>Combat Book: Heavy Swing (Axe: Two Handed), 10 silver</t>
  </si>
  <si>
    <t>Novice Skill Book: Masonry, 1 gold</t>
  </si>
  <si>
    <t>Meld Wood</t>
  </si>
  <si>
    <t>Nature: Plant</t>
  </si>
  <si>
    <t>Masonry: Foundations</t>
  </si>
  <si>
    <t>Masonry: Structures</t>
  </si>
  <si>
    <t>Artistry: Carving</t>
  </si>
  <si>
    <t>damage bonus with nature spells</t>
  </si>
  <si>
    <t>Basic Chicken Coup, holds 20 chickens, Health 200, Requires Masonry 1, Woodcraft Carpentry 3</t>
  </si>
  <si>
    <t xml:space="preserve">Nature Magic </t>
  </si>
  <si>
    <t>faster construction</t>
  </si>
  <si>
    <t>Laborer</t>
  </si>
  <si>
    <t>increased carrying capacity</t>
  </si>
  <si>
    <t>+2% regen/ lvl</t>
  </si>
  <si>
    <t>value of wood structures</t>
  </si>
  <si>
    <t>Cooking</t>
  </si>
  <si>
    <t>prepared food quality</t>
  </si>
  <si>
    <t>Woodcraft: Carpentry (23)</t>
  </si>
  <si>
    <t>Jeweled Trader’s Brooch, +5 Charisma, +3% better selling prices</t>
  </si>
  <si>
    <t>TALLIS</t>
  </si>
  <si>
    <t>-Rain</t>
  </si>
  <si>
    <t>Spirit Magic</t>
  </si>
  <si>
    <t>Spirit Magic: Life</t>
  </si>
  <si>
    <t>Riding: Land</t>
  </si>
  <si>
    <t>Uncommon Cleardusk Plains Lion Hide Cloak, +3 Speed, +3 Agility, Durability 30/30</t>
  </si>
  <si>
    <t>Leadership</t>
  </si>
  <si>
    <t>defense of party if leader</t>
  </si>
  <si>
    <t>4</t>
  </si>
  <si>
    <t>164 pieces of jerky +10% health regen, +10% stamina regen</t>
  </si>
  <si>
    <t>5</t>
  </si>
  <si>
    <t>7</t>
  </si>
  <si>
    <t>Angelkin</t>
  </si>
  <si>
    <t>Centaur</t>
  </si>
  <si>
    <t>Demonkin</t>
  </si>
  <si>
    <t>Elementalkin</t>
  </si>
  <si>
    <t>Fairy</t>
  </si>
  <si>
    <t>Kobold</t>
  </si>
  <si>
    <t>Dragonkin</t>
  </si>
  <si>
    <t>Goblin</t>
  </si>
  <si>
    <t>Giantkin</t>
  </si>
  <si>
    <t>Lizardman</t>
  </si>
  <si>
    <t>Orc</t>
  </si>
  <si>
    <t>Shade</t>
  </si>
  <si>
    <t>Shifter</t>
  </si>
  <si>
    <t>Undead</t>
  </si>
  <si>
    <t>Copper</t>
  </si>
  <si>
    <t>Gold</t>
  </si>
  <si>
    <t>Giantkin:Storm</t>
  </si>
  <si>
    <t>Master Ranged: Bows</t>
  </si>
  <si>
    <t>Expert Flecter</t>
  </si>
  <si>
    <t>Expert Blade: Two-Handed</t>
  </si>
  <si>
    <t>Master Blacksmith</t>
  </si>
  <si>
    <t>Expert Blacksmith: Blades</t>
  </si>
  <si>
    <t>Expert Blacksmith: Armorer</t>
  </si>
  <si>
    <t>Origional</t>
  </si>
  <si>
    <t>Profession</t>
  </si>
  <si>
    <t>Jaesmin</t>
  </si>
  <si>
    <t>Labrorer</t>
  </si>
  <si>
    <t>TITLE</t>
  </si>
  <si>
    <t>MIN POPULATION</t>
  </si>
  <si>
    <t>EXPERIECE</t>
  </si>
  <si>
    <t>Time (h)</t>
  </si>
  <si>
    <t>COMBAT</t>
  </si>
  <si>
    <t>NON-COMBAT</t>
  </si>
  <si>
    <t>Spd</t>
  </si>
  <si>
    <t xml:space="preserve">Woodcraft: Carpentry </t>
  </si>
  <si>
    <t xml:space="preserve">Artistry: Drafting </t>
  </si>
  <si>
    <t>Riding: Airborne</t>
  </si>
  <si>
    <t>Uncommon Traveler’s Inn, Health 12000, Requires Masonry Foundations 23, Woodcraft: Carpentry 23, Masonry: Structures 7</t>
  </si>
  <si>
    <t>Common Town Store, Health 2500, Requires Masonry: Foundations 7, Woodcraft: Carpentry 11</t>
  </si>
  <si>
    <t>Common Baker’s Oven, Health 500, Requires Masonry: Structures 7</t>
  </si>
  <si>
    <t>Level Allocation</t>
  </si>
  <si>
    <t xml:space="preserve">melancholic (analytical and quiet), </t>
  </si>
  <si>
    <t>choleric (short-tempered or irritable)</t>
  </si>
  <si>
    <t>phlegmatic (relaxed and peaceful).</t>
  </si>
  <si>
    <t>sanguine (optimistic and social)</t>
  </si>
  <si>
    <t>Earth Mage</t>
  </si>
  <si>
    <t>Elf: Sun</t>
  </si>
  <si>
    <t>Master Earth Magic</t>
  </si>
  <si>
    <t xml:space="preserve">Master Earth: Stone </t>
  </si>
  <si>
    <t>Master Earth: Metal</t>
  </si>
  <si>
    <t>Blacksmith</t>
  </si>
  <si>
    <t>Novice Laborer</t>
  </si>
  <si>
    <t>Novice Masonry</t>
  </si>
  <si>
    <t>Elementalkin: Earth</t>
  </si>
  <si>
    <t>Curraen</t>
  </si>
  <si>
    <t>Leathworking</t>
  </si>
  <si>
    <t>Master Air Magic</t>
  </si>
  <si>
    <t>Master Air: Lightning</t>
  </si>
  <si>
    <t>Master Spirit: Life</t>
  </si>
  <si>
    <t>Giantkin: Forest</t>
  </si>
  <si>
    <t>Gnome: Forest</t>
  </si>
  <si>
    <t>Phlegmatic</t>
  </si>
  <si>
    <t>Grand Master Cook</t>
  </si>
  <si>
    <t>Master Butcher</t>
  </si>
  <si>
    <t>Master Herbalist</t>
  </si>
  <si>
    <t>Fareth</t>
  </si>
  <si>
    <t xml:space="preserve">Master Ranged </t>
  </si>
  <si>
    <t>Master Polearms: Spears</t>
  </si>
  <si>
    <t>Expert Woodcraft: Boat Building</t>
  </si>
  <si>
    <t>Expert Lumberjack</t>
  </si>
  <si>
    <t>Expert Woodcraft: Carpentry</t>
  </si>
  <si>
    <t>Laeron</t>
  </si>
  <si>
    <t>Basic      20/20</t>
  </si>
  <si>
    <t>Common 30/30</t>
  </si>
  <si>
    <t>Uncommon 40/40</t>
  </si>
  <si>
    <t>Rare     50/50</t>
  </si>
  <si>
    <t>Very Rare 60/60</t>
  </si>
  <si>
    <t>Legendary 100/100</t>
  </si>
  <si>
    <t>Unique 70/70</t>
  </si>
  <si>
    <t>Epic 90/90</t>
  </si>
  <si>
    <t>Scarce 80/80</t>
  </si>
  <si>
    <t>Damaged 5/5</t>
  </si>
  <si>
    <t>Low   10/10</t>
  </si>
  <si>
    <t>15-20</t>
  </si>
  <si>
    <t>30-45</t>
  </si>
  <si>
    <t>45-60</t>
  </si>
  <si>
    <t>60-90</t>
  </si>
  <si>
    <t>90-120</t>
  </si>
  <si>
    <t>120-180</t>
  </si>
  <si>
    <t>180-270</t>
  </si>
  <si>
    <t>270-400</t>
  </si>
  <si>
    <t>2 Handed Steel Axe Quality</t>
  </si>
  <si>
    <t>Reading: Common</t>
  </si>
  <si>
    <t>faser reading speed</t>
  </si>
  <si>
    <t>Common Carpenter’s Tools, Weight 19.3 lbs, Durability 30/30, 8 silver</t>
  </si>
  <si>
    <t>Inventory (WORN)</t>
  </si>
  <si>
    <t>Statue of Simba, carving</t>
  </si>
  <si>
    <t>Inventory (BAG OF HOLDING, 10 SLOTS)</t>
  </si>
  <si>
    <t>2</t>
  </si>
  <si>
    <t>3</t>
  </si>
  <si>
    <t>6</t>
  </si>
  <si>
    <t>8</t>
  </si>
  <si>
    <t>9</t>
  </si>
  <si>
    <t>Stillwater (240 miles south, 94,000 people)</t>
  </si>
  <si>
    <t>Shiverwood Forrest (lvl 40-50)</t>
  </si>
  <si>
    <t>Breakneck Mountains (lvl 60-70)</t>
  </si>
  <si>
    <t>Cleardusk Plains (lvl 5-15)</t>
  </si>
  <si>
    <t>Barrista (15 miles away)</t>
  </si>
  <si>
    <t>Expert Cook</t>
  </si>
  <si>
    <t>Elice Terrej</t>
  </si>
  <si>
    <t>General Store</t>
  </si>
  <si>
    <t>Novice Trader</t>
  </si>
  <si>
    <t>Timeline</t>
  </si>
  <si>
    <t>Day</t>
  </si>
  <si>
    <t>built chicken coup</t>
  </si>
  <si>
    <t>task around town</t>
  </si>
  <si>
    <t>my mill and house</t>
  </si>
  <si>
    <t>basement of store</t>
  </si>
  <si>
    <t>Basic Copper Magic Ring, +1 to Magic Stat, Durability 20/20</t>
  </si>
  <si>
    <t>fight with plains lion</t>
  </si>
  <si>
    <t>Amos</t>
  </si>
  <si>
    <t>Village Healer</t>
  </si>
  <si>
    <t>You have killed your first creature in one on one combat, Accolade: Hunter I, 100 experience</t>
  </si>
  <si>
    <t>You have killed a creature three levels above you, Accolade: David vs Goliath I, 100 experience</t>
  </si>
  <si>
    <t>You have killed a creature five levels above you, Accolade: David vs Goliath II, 200 experience</t>
  </si>
  <si>
    <t>You have completed the quest Vengeance against the Plains Cat, 250 experience, see boy’s mother for Skill Book</t>
  </si>
  <si>
    <t>BONUS: You have saved the boy taken from the Plains Cat, 500 experience</t>
  </si>
  <si>
    <t>work on store</t>
  </si>
  <si>
    <t>work on store (done with store!)</t>
  </si>
  <si>
    <t>survey lands, pick location for inn, start on paved road</t>
  </si>
  <si>
    <t>road, hunt, carve</t>
  </si>
  <si>
    <t>You have earned the right to rule: Accolade Right to Rule I, 100 experience</t>
  </si>
  <si>
    <t>You have earned the right to rule: Accolade Right to Rule II, 200 experience</t>
  </si>
  <si>
    <t>given title to village</t>
  </si>
  <si>
    <t>Expenses</t>
  </si>
  <si>
    <t>Silver</t>
  </si>
  <si>
    <t>Platinum</t>
  </si>
  <si>
    <t>Revenue</t>
  </si>
  <si>
    <t>Fix up houses and road</t>
  </si>
  <si>
    <t>Build the docks</t>
  </si>
  <si>
    <t>**</t>
  </si>
  <si>
    <t>Town Store</t>
  </si>
  <si>
    <t>Docks</t>
  </si>
  <si>
    <t>Peronal Tax</t>
  </si>
  <si>
    <t>(1 copper ea)</t>
  </si>
  <si>
    <t>(5 copper ea)</t>
  </si>
  <si>
    <t>Guard Tower</t>
  </si>
  <si>
    <t>Rare Steel Two Handed Axe, Weight 6.8 lbs, Durability 50/50, Damage 45-60, Requirements: Str 25</t>
  </si>
  <si>
    <t>Bought Rare Steel Axe and Paper!</t>
  </si>
  <si>
    <t>Saw Mill</t>
  </si>
  <si>
    <t>Guard Captain</t>
  </si>
  <si>
    <t>Day off - paid wages first time]</t>
  </si>
  <si>
    <t>Did building mainteance (giant kin arrived)</t>
  </si>
  <si>
    <t>building maintenance</t>
  </si>
  <si>
    <t>Military Budget</t>
  </si>
  <si>
    <t>Stone Bullet</t>
  </si>
  <si>
    <t>Earth: Stone</t>
  </si>
  <si>
    <t>Integrate two pieces of wood that are in contact with each other</t>
  </si>
  <si>
    <t>27+</t>
  </si>
  <si>
    <t xml:space="preserve">Earth  </t>
  </si>
  <si>
    <t>Summon Earth</t>
  </si>
  <si>
    <t>Common Tannery Plans, Health 3000, Requires Masonry: Foundations 7, Woodcraft: Carpentry 7</t>
  </si>
  <si>
    <t>Uncommon Brewery Plans, Health 5000, Requires Masonry: Foundations 23, Woodcraft: Carpentry 23</t>
  </si>
  <si>
    <t>Sanso Earth Mage</t>
  </si>
  <si>
    <t>Sanso arrived, earth mage</t>
  </si>
  <si>
    <t>Common Brick Factory, Health 4000, Requires Masonry 17, Woodcraft: Carpentry 11</t>
  </si>
  <si>
    <t>Comes from</t>
  </si>
  <si>
    <t>Why?</t>
  </si>
  <si>
    <t>January</t>
  </si>
  <si>
    <t>Janus</t>
  </si>
  <si>
    <t>This month opens the year.</t>
  </si>
  <si>
    <t>February</t>
  </si>
  <si>
    <t>februo</t>
  </si>
  <si>
    <t>This was a Roman month of sacrifices and purification.</t>
  </si>
  <si>
    <t>March</t>
  </si>
  <si>
    <t>Mars</t>
  </si>
  <si>
    <t>Start of year for soldiers (no fighting during winter)</t>
  </si>
  <si>
    <t>April</t>
  </si>
  <si>
    <t>aperire</t>
  </si>
  <si>
    <t>This is the month when trees open their leaves.</t>
  </si>
  <si>
    <t>May</t>
  </si>
  <si>
    <t>Maia</t>
  </si>
  <si>
    <t>This is the month when plants really start to grow.</t>
  </si>
  <si>
    <t>June</t>
  </si>
  <si>
    <t>Juno</t>
  </si>
  <si>
    <t>July</t>
  </si>
  <si>
    <t>He reorganised the calendar.</t>
  </si>
  <si>
    <t>August</t>
  </si>
  <si>
    <t>Augustus</t>
  </si>
  <si>
    <t>He thought he was at least as important as Julius Caesar!</t>
  </si>
  <si>
    <t>September</t>
  </si>
  <si>
    <t>septem</t>
  </si>
  <si>
    <t>Seventh month (counting from March)</t>
  </si>
  <si>
    <t>October</t>
  </si>
  <si>
    <t>octo</t>
  </si>
  <si>
    <t>Eighth month (counting from March)</t>
  </si>
  <si>
    <t>November</t>
  </si>
  <si>
    <t>novem</t>
  </si>
  <si>
    <t>Ninth month (counting from March)</t>
  </si>
  <si>
    <t>December</t>
  </si>
  <si>
    <t>decem</t>
  </si>
  <si>
    <t>Tenth month (counting from March)</t>
  </si>
  <si>
    <t>start of tannery, demo buildings, first hunt by galana</t>
  </si>
  <si>
    <t>work of foundation of tannery</t>
  </si>
  <si>
    <t>Bracelet of the Kahn, +5 strength, +5 Constitution, +5 Skill to Leadership</t>
  </si>
  <si>
    <t>Item</t>
  </si>
  <si>
    <t>Slots</t>
  </si>
  <si>
    <t>Cost</t>
  </si>
  <si>
    <t>Vivale</t>
  </si>
  <si>
    <t>Teacher</t>
  </si>
  <si>
    <t>Master Teacher</t>
  </si>
  <si>
    <t>Kytalia</t>
  </si>
  <si>
    <t>Orc: Mountain</t>
  </si>
  <si>
    <t>Novice Cook</t>
  </si>
  <si>
    <t>Master Leatherworker</t>
  </si>
  <si>
    <t>Master Leathworker: Tanner</t>
  </si>
  <si>
    <t>Master Skinner</t>
  </si>
  <si>
    <t>Hell's Spawn</t>
  </si>
  <si>
    <t>Player who killed elf girls dog</t>
  </si>
  <si>
    <t>Artifact (indestructable)</t>
  </si>
  <si>
    <t>400-800</t>
  </si>
  <si>
    <t>Galana Hearthome</t>
  </si>
  <si>
    <t>effectiveness earth spells</t>
  </si>
  <si>
    <t>Horse: Opheela&amp;Trista</t>
  </si>
  <si>
    <t>Analyze</t>
  </si>
  <si>
    <t>GIVES +1 LEVEL PER TIER</t>
  </si>
  <si>
    <t>Uncommon Stables, holds 20 horses, Health 6000, Requires Masonry Foundations 11, Woodcraft: Carpentry 23, Masonry: Structures 7</t>
  </si>
  <si>
    <t>Very Rare Heavy Leather Armor, Weight 34.5 lbs, -3 speed, +3 agility, +8 constitution, Defense Bonus 60, Armor 5, Durability 131/131</t>
  </si>
  <si>
    <t>Very Rare Leather Bracers, Weight 6.8 lbs, +4 strength, +4 agility, Defense Bonus 10, Durability 131/131</t>
  </si>
  <si>
    <t>Very Rare Leather Combat Boots, Weight 3.8 lbs, +4 speed, +4 agility, Defense Bonus 10, Durability 131/131</t>
  </si>
  <si>
    <t>Very Rare Leather Greaves, Weight 12.4 lbs, +8 stamina, Defense Bonus 15, Armor 1, Durability 131/131</t>
  </si>
  <si>
    <t>Black Onyx Ring of Health, +2 constitution, +100 health</t>
  </si>
  <si>
    <t>Brass Braided Ring of Endurance, +3 stamina</t>
  </si>
  <si>
    <t>Summon Stone</t>
  </si>
  <si>
    <t>Vine Growth</t>
  </si>
  <si>
    <t>Summon Wood Elemental</t>
  </si>
  <si>
    <t>Unique Bear Cloak, Weight 20 lbs, +5 strength, +5 constitution, +5 stamina, +5 charisma, Durability: 240/240</t>
  </si>
  <si>
    <t>work on tannary, orc refugees arrive, Curraen arrives</t>
  </si>
  <si>
    <t>met tanner, finished tanner's building</t>
  </si>
  <si>
    <t>gone hunting with Galana and soldiers  (PAGE 26)</t>
  </si>
  <si>
    <t>hunt #2 with Galana</t>
  </si>
  <si>
    <t>Jaesmin now in house, personal hunt, KILLED BY ORCS!, got 5 black horses and killed 5 of 6 orcs in retalliation</t>
  </si>
  <si>
    <t>Curraen Leatherworther</t>
  </si>
  <si>
    <t>House Tax (15)</t>
  </si>
  <si>
    <t>Farm Tax (4)</t>
  </si>
  <si>
    <t>(0 copper each)</t>
  </si>
  <si>
    <t>Jaesmin too sexy, stopped to get armor, mountain bear</t>
  </si>
  <si>
    <t>Guard Captain Galana</t>
  </si>
  <si>
    <t>Village Guards</t>
  </si>
  <si>
    <t>Number</t>
  </si>
  <si>
    <t>Stone Watch Tower</t>
  </si>
  <si>
    <t>Paved Road 1/4 mile</t>
  </si>
  <si>
    <t>Total in Gold:</t>
  </si>
  <si>
    <t>Militia</t>
  </si>
  <si>
    <t>Simba level 3, head to plains with 7 militia, found crpyt of phoneix king</t>
  </si>
  <si>
    <t>Store Clerk</t>
  </si>
  <si>
    <t>First day with wood elementals (page 35)</t>
  </si>
  <si>
    <t>Holidus</t>
  </si>
  <si>
    <t>Month of Holidays and celebrations</t>
  </si>
  <si>
    <t>NEW YEAR DAY</t>
  </si>
  <si>
    <t>a single day to celebrate the new year</t>
  </si>
  <si>
    <t>Julius</t>
  </si>
  <si>
    <t>13 months with 28 days, 1 special new years day</t>
  </si>
  <si>
    <t>SNOWFALL</t>
  </si>
  <si>
    <t>CT</t>
  </si>
  <si>
    <t>Magic Cost</t>
  </si>
  <si>
    <t>1 sec</t>
  </si>
  <si>
    <t>5 min</t>
  </si>
  <si>
    <t>1 min</t>
  </si>
  <si>
    <t>5 secs</t>
  </si>
  <si>
    <t>3 secs</t>
  </si>
  <si>
    <t>10 min</t>
  </si>
  <si>
    <t>Summon and send a rock at a target, Range 120 yards, Damage 20</t>
  </si>
  <si>
    <t>Summon 1 cubic yard for per 27 magic in a single casting</t>
  </si>
  <si>
    <t>Earth: Stone Tier 5, Magic Cost: 200, Effect: Summon a stone with volume 27 cu feet, Range 5 yards</t>
  </si>
  <si>
    <t>Earth: Stone Tier 5, Magic Cost 50, Effect: A hail of apple sized stones pelt an area of 20 feet  by 20 feet for five seconds, Damage: 100 per second, Range 100 yards</t>
  </si>
  <si>
    <t>Nature Tier 3, Magic Cost 25, Effect: Vines grow beneath target and ensnare them, vines strength is equal to nature skill, vine health is equal to nature skill x 4, Range 120 yards</t>
  </si>
  <si>
    <t>Nature: Plant Tier 5, Magic Cost 500, Effect Summon a level 5 wood elemental to aide you</t>
  </si>
  <si>
    <t>Rare Chicken Coup</t>
  </si>
  <si>
    <t>bonus damage</t>
  </si>
  <si>
    <t>Master Enchanter</t>
  </si>
  <si>
    <t xml:space="preserve">Master Enchanter:  Imbuer </t>
  </si>
  <si>
    <t>Master Enchanter: Runes</t>
  </si>
  <si>
    <t>Persephone</t>
  </si>
  <si>
    <t>Tonna</t>
  </si>
  <si>
    <t>Expert Alchemist</t>
  </si>
  <si>
    <t>Expert Herbalist</t>
  </si>
  <si>
    <t>Expert Nature Magic</t>
  </si>
  <si>
    <t>Blacksmith arrives, racism on  travels</t>
  </si>
  <si>
    <t>New day, new hunt</t>
  </si>
  <si>
    <t>Uncommon Stone Tower, Health 10,000, Requires Masonry: Foundations 7, Masonry: Structures 7</t>
  </si>
  <si>
    <t>Uncommon Stone Schoolhouse, Health 5000, Requires Masonry: Foundations 7, Woodcraft: Carpentry 7</t>
  </si>
  <si>
    <t>Start on school and tower for Sanso, I hunt</t>
  </si>
  <si>
    <t>militia training</t>
  </si>
  <si>
    <t>Copper Mine</t>
  </si>
  <si>
    <t>Level Jaesmin, ATTACK!!!!</t>
  </si>
  <si>
    <t>Archer Militia</t>
  </si>
  <si>
    <t>Horses</t>
  </si>
  <si>
    <t>TREASURY</t>
  </si>
  <si>
    <t>Ivory Ring of Deep Magic, +8 Magic, +2% total magic pool increase</t>
  </si>
  <si>
    <t>Black and White Leather Belt of Channeling, +15 channeling</t>
  </si>
  <si>
    <t>Kahn’s Black Dragon Leather Saddle, +6 Riding Skill, +20% speed of mount, +20% damage with melee weapons</t>
  </si>
  <si>
    <t>100 miles</t>
  </si>
  <si>
    <t>(lvl 25-30)</t>
  </si>
  <si>
    <t>Valley of the Azul</t>
  </si>
  <si>
    <t>Trade Caravan returns</t>
  </si>
  <si>
    <t>woodcraft? Pg44 is 19?</t>
  </si>
  <si>
    <t>School House</t>
  </si>
  <si>
    <t>Tower by Docks</t>
  </si>
  <si>
    <t>4 Arce Personal Garden</t>
  </si>
  <si>
    <t>scorpion hunt</t>
  </si>
  <si>
    <t>Drafting/Loot Division/found scorpion</t>
  </si>
  <si>
    <t>Malcum</t>
  </si>
  <si>
    <r>
      <t xml:space="preserve">, </t>
    </r>
    <r>
      <rPr>
        <i/>
        <sz val="8"/>
        <color theme="1"/>
        <rFont val="Calibri"/>
        <family val="2"/>
        <scheme val="minor"/>
      </rPr>
      <t>belt of the fungi king +10 constitution, +5% health</t>
    </r>
  </si>
  <si>
    <t>mountains 4 mile north (Saso's tower halfway)</t>
  </si>
  <si>
    <t>Stone Stables</t>
  </si>
  <si>
    <t>air mage</t>
  </si>
  <si>
    <t>human shipwright</t>
  </si>
  <si>
    <t>gnome cook, giantkin</t>
  </si>
  <si>
    <t>elementalkin alchemist</t>
  </si>
  <si>
    <t>Novice</t>
  </si>
  <si>
    <t>Expert</t>
  </si>
  <si>
    <t>Master</t>
  </si>
  <si>
    <t>Grand Master</t>
  </si>
  <si>
    <t>Cook 188</t>
  </si>
  <si>
    <t>Shipwright 40</t>
  </si>
  <si>
    <t>Enchanter 39</t>
  </si>
  <si>
    <t>Alchemist 50</t>
  </si>
  <si>
    <t>Expert Brewer</t>
  </si>
  <si>
    <t>Expert Wine</t>
  </si>
  <si>
    <t>Craftsman 29</t>
  </si>
  <si>
    <t>(5)</t>
  </si>
  <si>
    <t>(9)</t>
  </si>
  <si>
    <t>(15)</t>
  </si>
  <si>
    <t>(11)</t>
  </si>
  <si>
    <t>(4)</t>
  </si>
  <si>
    <t>(10)</t>
  </si>
  <si>
    <t>Expert Butcher</t>
  </si>
  <si>
    <t>Expert Animal Husbandry</t>
  </si>
  <si>
    <t>Expert Crop Farming</t>
  </si>
  <si>
    <t>Farmer 37</t>
  </si>
  <si>
    <t>Novice Lumberjack</t>
  </si>
  <si>
    <t>Expert Fishing</t>
  </si>
  <si>
    <t>Expert Woodcraft: Furniture</t>
  </si>
  <si>
    <t>Beastkin: Bull</t>
  </si>
  <si>
    <t>Beastkin: Wolf</t>
  </si>
  <si>
    <t># of spells (magic + int / 10)</t>
  </si>
  <si>
    <t>Summon Boulder</t>
  </si>
  <si>
    <t>8?</t>
  </si>
  <si>
    <t>Air Mage 70</t>
  </si>
  <si>
    <t>Matron</t>
  </si>
  <si>
    <t>Master City Planning</t>
  </si>
  <si>
    <t>Master City Infrastructure</t>
  </si>
  <si>
    <t>Master City Defenses</t>
  </si>
  <si>
    <t>air mage tower start and shipwright house built</t>
  </si>
  <si>
    <t>City Guards</t>
  </si>
  <si>
    <t>City Militia</t>
  </si>
  <si>
    <t>Manto Lanier</t>
  </si>
  <si>
    <t>Game launch</t>
  </si>
  <si>
    <t>child born</t>
  </si>
  <si>
    <t>Very Rare Alchemy Shop, Health 50,000, Requires Masonry Foundations 23, Masonry: Structures 23, Woodcraft: Carpentry 23(Skill Bonus: +10% to potion crafting speed and potency)</t>
  </si>
  <si>
    <t>air mage tower finihs</t>
  </si>
  <si>
    <t>start on alchemy shop</t>
  </si>
  <si>
    <t>Force Shield</t>
  </si>
  <si>
    <t>Air:Force</t>
  </si>
  <si>
    <t>Create a force shield a meter in diamter with 200 health</t>
  </si>
  <si>
    <t>Restore Health</t>
  </si>
  <si>
    <t>Spirit: Life</t>
  </si>
  <si>
    <t>100 health healed on touch</t>
  </si>
  <si>
    <t>Woodcraft: Lumberjack</t>
  </si>
  <si>
    <t>10 sec</t>
  </si>
  <si>
    <t>Large Town</t>
  </si>
  <si>
    <t>NPC Auction Bids</t>
  </si>
  <si>
    <t>Title</t>
  </si>
  <si>
    <t>Modifer</t>
  </si>
  <si>
    <t>Ruins</t>
  </si>
  <si>
    <t>War Torn</t>
  </si>
  <si>
    <t>Environmentally Ravaged</t>
  </si>
  <si>
    <t>Poor Quality</t>
  </si>
  <si>
    <t>Average Quality</t>
  </si>
  <si>
    <t>Above Average Quality</t>
  </si>
  <si>
    <t>High Quality</t>
  </si>
  <si>
    <t>Prosperous</t>
  </si>
  <si>
    <t xml:space="preserve">Lord's Call </t>
  </si>
  <si>
    <t>Lord's Call 2</t>
  </si>
  <si>
    <t>Lord's Call 3</t>
  </si>
  <si>
    <t>academy</t>
  </si>
  <si>
    <t>adventurer's guild</t>
  </si>
  <si>
    <t>alchemist</t>
  </si>
  <si>
    <t>amphitheater</t>
  </si>
  <si>
    <t>apothecary</t>
  </si>
  <si>
    <t>armory</t>
  </si>
  <si>
    <t>auction house</t>
  </si>
  <si>
    <t>bakery</t>
  </si>
  <si>
    <t>bank</t>
  </si>
  <si>
    <t>barber</t>
  </si>
  <si>
    <t>barracks</t>
  </si>
  <si>
    <t>bathhouse</t>
  </si>
  <si>
    <t>bazaar</t>
  </si>
  <si>
    <t>boathouse</t>
  </si>
  <si>
    <t>book store</t>
  </si>
  <si>
    <t>bookbinder</t>
  </si>
  <si>
    <t>brothel</t>
  </si>
  <si>
    <t>butcher</t>
  </si>
  <si>
    <t>carpenter</t>
  </si>
  <si>
    <t>cartographer</t>
  </si>
  <si>
    <t>cartwright</t>
  </si>
  <si>
    <t>church</t>
  </si>
  <si>
    <t>cistern</t>
  </si>
  <si>
    <t>city jail</t>
  </si>
  <si>
    <t>clerk's office</t>
  </si>
  <si>
    <t>clothing shop</t>
  </si>
  <si>
    <t>cobbler</t>
  </si>
  <si>
    <t>coffee house</t>
  </si>
  <si>
    <t>constabulary</t>
  </si>
  <si>
    <t>cooperage</t>
  </si>
  <si>
    <t>council chamber</t>
  </si>
  <si>
    <t>crypt</t>
  </si>
  <si>
    <t>dockhouse</t>
  </si>
  <si>
    <t>docks</t>
  </si>
  <si>
    <t>druid hut</t>
  </si>
  <si>
    <t>dyer</t>
  </si>
  <si>
    <t>embassy</t>
  </si>
  <si>
    <t>farmer's market</t>
  </si>
  <si>
    <t>fine clothing shop</t>
  </si>
  <si>
    <t>fletcher</t>
  </si>
  <si>
    <t>flour mill</t>
  </si>
  <si>
    <t>garrison</t>
  </si>
  <si>
    <t>gatehouse</t>
  </si>
  <si>
    <t>general store</t>
  </si>
  <si>
    <t>graveyard</t>
  </si>
  <si>
    <t>guard post</t>
  </si>
  <si>
    <t>guildhall</t>
  </si>
  <si>
    <t>harbour</t>
  </si>
  <si>
    <t>herbalist</t>
  </si>
  <si>
    <t>horse-trader</t>
  </si>
  <si>
    <t>hospital</t>
  </si>
  <si>
    <t>inn</t>
  </si>
  <si>
    <t>jail</t>
  </si>
  <si>
    <t>jeweler</t>
  </si>
  <si>
    <t>leatherworker</t>
  </si>
  <si>
    <t>library</t>
  </si>
  <si>
    <t>locksmith</t>
  </si>
  <si>
    <t>manor house</t>
  </si>
  <si>
    <t>market</t>
  </si>
  <si>
    <t>market square</t>
  </si>
  <si>
    <t>market stall</t>
  </si>
  <si>
    <t>mayor's house</t>
  </si>
  <si>
    <t>miller</t>
  </si>
  <si>
    <t>mint</t>
  </si>
  <si>
    <t>monastery</t>
  </si>
  <si>
    <t>money changer</t>
  </si>
  <si>
    <t>music shop</t>
  </si>
  <si>
    <t>nightsoil collectors</t>
  </si>
  <si>
    <t>offices</t>
  </si>
  <si>
    <t>paper maker</t>
  </si>
  <si>
    <t>plaza</t>
  </si>
  <si>
    <t>potter</t>
  </si>
  <si>
    <t>prison</t>
  </si>
  <si>
    <t>public square</t>
  </si>
  <si>
    <t>ropemaker</t>
  </si>
  <si>
    <t>sawmill</t>
  </si>
  <si>
    <t>schoolhouse</t>
  </si>
  <si>
    <t>scribe</t>
  </si>
  <si>
    <t>seamster</t>
  </si>
  <si>
    <t>seamstress</t>
  </si>
  <si>
    <t>sewer entrance</t>
  </si>
  <si>
    <t>shrine</t>
  </si>
  <si>
    <t>sports stadium</t>
  </si>
  <si>
    <t>stables</t>
  </si>
  <si>
    <t>stonemason</t>
  </si>
  <si>
    <t>tailor</t>
  </si>
  <si>
    <t>tannery</t>
  </si>
  <si>
    <t>tax collector</t>
  </si>
  <si>
    <t>tea house</t>
  </si>
  <si>
    <t>temple</t>
  </si>
  <si>
    <t>textile shop</t>
  </si>
  <si>
    <t>theatre</t>
  </si>
  <si>
    <t>thieves guild</t>
  </si>
  <si>
    <t>town square</t>
  </si>
  <si>
    <t>townhall</t>
  </si>
  <si>
    <t>toy store</t>
  </si>
  <si>
    <t>warehouse</t>
  </si>
  <si>
    <t>weaver</t>
  </si>
  <si>
    <t>wheel wright</t>
  </si>
  <si>
    <t>wizard tower</t>
  </si>
  <si>
    <t xml:space="preserve">She stood and crossed her right arm across her chest in salute. </t>
  </si>
  <si>
    <t>Captain of the City Watch</t>
  </si>
  <si>
    <t>High Wizard of Defense</t>
  </si>
  <si>
    <t>Master of Coins</t>
  </si>
  <si>
    <t>Guild Master of Leathers</t>
  </si>
  <si>
    <t>Guild Master of Smiths</t>
  </si>
  <si>
    <t>Rare Giantkin Townhouse, Health 8,000, Requires Masonry:Foundations 23, Masonry Structures: 23, Woodcraft: Caprentry 23 (Bonus to Stamina, Health and Magic Regeneration +20%)</t>
  </si>
  <si>
    <t>build the giantkin homes</t>
  </si>
  <si>
    <t>Master of Guilds</t>
  </si>
  <si>
    <t>Titan, Black Mountain Steed, Level 16, Health 1619, Experience 650, Attack 52-108, Defense 68</t>
  </si>
  <si>
    <t>Drava, one of the guards told</t>
  </si>
  <si>
    <t>Congratulations, You have reached level 3, you earned 6 stat points and 2 skill points</t>
  </si>
  <si>
    <t>Accolades</t>
  </si>
  <si>
    <t>David vs Goliath</t>
  </si>
  <si>
    <t>Obtained by:</t>
  </si>
  <si>
    <t>Killing creatures above your level, next tier at 25 levels above</t>
  </si>
  <si>
    <t>Builder</t>
  </si>
  <si>
    <t>Building structures, next tier at 50 structures</t>
  </si>
  <si>
    <t>Get skills to master rank, next tier at 25 skills</t>
  </si>
  <si>
    <t>Hunter</t>
  </si>
  <si>
    <t>Kill monsters in 1 v 1 combat, next tier 500 monsters</t>
  </si>
  <si>
    <t>Wizard</t>
  </si>
  <si>
    <t>Number of Spells Learned, next tier at 10 spells</t>
  </si>
  <si>
    <t>Bonus per Tier</t>
  </si>
  <si>
    <t>+50 health</t>
  </si>
  <si>
    <t>+1 Stam</t>
  </si>
  <si>
    <t>+1 Str</t>
  </si>
  <si>
    <t>+10 Magic Pool</t>
  </si>
  <si>
    <t>Leader</t>
  </si>
  <si>
    <t>+1 Chr</t>
  </si>
  <si>
    <t>Number of NPCs under your rule, next tier at 250</t>
  </si>
  <si>
    <t>Crafter</t>
  </si>
  <si>
    <t>+1 Skill Point</t>
  </si>
  <si>
    <t>common</t>
  </si>
  <si>
    <t>uncommon</t>
  </si>
  <si>
    <t>rare</t>
  </si>
  <si>
    <t>very rare</t>
  </si>
  <si>
    <t>epic</t>
  </si>
  <si>
    <t>legendary</t>
  </si>
  <si>
    <t>artifact</t>
  </si>
  <si>
    <t>divine</t>
  </si>
  <si>
    <t>Martial Artist</t>
  </si>
  <si>
    <t>+10 Stamina Pool</t>
  </si>
  <si>
    <t>Learn Attack Actions, next tier at 5 actions</t>
  </si>
  <si>
    <t>Explorer</t>
  </si>
  <si>
    <t>+1 Stat Point</t>
  </si>
  <si>
    <t>Discover new map locations, next tier at 5 locations</t>
  </si>
  <si>
    <t>+100 to ?? Pool</t>
  </si>
  <si>
    <t>Rare City Hall, Health 80,000, Requires Masonry Foundations 23, Masonry Structures 43 (Bonus +12% to City Population Morale, +2% Tax Revenue)</t>
  </si>
  <si>
    <t>Membership Signet Ring for Order of the Crimson Shard, Knight Rank</t>
  </si>
  <si>
    <t>found red crystal</t>
  </si>
  <si>
    <t>Town Guards</t>
  </si>
  <si>
    <t>Town Militia</t>
  </si>
  <si>
    <t>General</t>
  </si>
  <si>
    <t>Captain of the Watch</t>
  </si>
  <si>
    <t>Rare Barracks Gatehouse, Health 250,000, Requires Masonry Foundations 23, Masonry Structures 43, Woodcraft: Carpentry 23 (Bonus: +15% skill advancement for martial skills, +4% health and stamina recovery during sleep)</t>
  </si>
  <si>
    <t>foundations of barracks and town hall, zion</t>
  </si>
  <si>
    <t xml:space="preserve">2 orcs join, </t>
  </si>
  <si>
    <t>Zion</t>
  </si>
  <si>
    <t>Barber</t>
  </si>
  <si>
    <t>Master Barber</t>
  </si>
  <si>
    <t xml:space="preserve">Expert Wool </t>
  </si>
  <si>
    <t>Bohai</t>
  </si>
  <si>
    <t>Soldier</t>
  </si>
  <si>
    <t>Expert Sword</t>
  </si>
  <si>
    <t>Expert Horse Riding</t>
  </si>
  <si>
    <t>Expert Bow</t>
  </si>
  <si>
    <t>Guild Master of the Shipwrights</t>
  </si>
  <si>
    <t>Uncommon Barber Shop, Health 2,000, Bonus +3% to effects from barber</t>
  </si>
  <si>
    <t>1,2,3,5,7,11,13,17,19,23,29,31,37,41,43,47,53</t>
  </si>
  <si>
    <t>complete enchanter, finish library at night</t>
  </si>
  <si>
    <t>soldiers arrive</t>
  </si>
  <si>
    <t>+50 to Magic Pool</t>
  </si>
  <si>
    <t>Angelkin Captains x 10, Level 60</t>
  </si>
  <si>
    <t>Giantkin Warriors x 200, Level 30</t>
  </si>
  <si>
    <t>Elven Scouts x16, Level 40</t>
  </si>
  <si>
    <t>Orc Cavalry x 16, Level 40</t>
  </si>
  <si>
    <t>Health Restoration Potion, instantly restore 569 health, cool down 122 seconds, shelf life 209 days</t>
  </si>
  <si>
    <t>Stamina Recovery Potion, increase stamina recovery by 209% for 33 minutes, cool down 12 seconds, shelf life 102 days</t>
  </si>
  <si>
    <t>Nightvision, gives night vision out to 202 feet for 2 hours 9 minutes, cool down instant, shelf life 48 days</t>
  </si>
  <si>
    <t>Nature’s Rage, gives +50% damage to nature spells for 4 minutes, cool down 4 minutes, shelf life 3 years 89 days</t>
  </si>
  <si>
    <r>
      <t xml:space="preserve">Elixir of Tranquility, gives +22% to skill growth for 8 hours, cool down 8 hours, </t>
    </r>
    <r>
      <rPr>
        <sz val="12"/>
        <color theme="1"/>
        <rFont val="Times New Roman"/>
        <family val="1"/>
      </rPr>
      <t>shelf life 19 days</t>
    </r>
  </si>
  <si>
    <t>Alchemist Shop</t>
  </si>
  <si>
    <t>players &amp;</t>
  </si>
  <si>
    <t>player quest accepted</t>
  </si>
  <si>
    <t>Silver Lineings Playbook</t>
  </si>
  <si>
    <t>Mad Dog</t>
  </si>
  <si>
    <t>Mary</t>
  </si>
  <si>
    <t>Grinder</t>
  </si>
  <si>
    <t>trader</t>
  </si>
  <si>
    <t>retrieve armor</t>
  </si>
  <si>
    <t>barracks completed, players return</t>
  </si>
  <si>
    <t>enchanter arrives</t>
  </si>
  <si>
    <t>daughter of Vivale and Curraen</t>
  </si>
  <si>
    <t>Rare Tannery/Leatherworks, Health 50,000, Requires Masonry: Structures 43, Woodcraft Carpentry 23 (Bonus 33% chance to increase tanned hide quality, +5 defense bonus to leather crafted armor, 1% chance to increase rarity of crafted armor)</t>
  </si>
  <si>
    <t>meeting enchanter day after</t>
  </si>
  <si>
    <t xml:space="preserve">Legendary Crafter </t>
  </si>
  <si>
    <t>+10 free stat points</t>
  </si>
  <si>
    <t>Craft a legendary item, next tier at 5 legendary items</t>
  </si>
  <si>
    <t>Raise a skill to the master rank, next tier at 5 master skills</t>
  </si>
  <si>
    <t>Create an object in rarity scale, next tier at artifact</t>
  </si>
  <si>
    <t>Epic Grand Library, Health 500,000 Bonus, +100% skill advancement from manuscripts</t>
  </si>
  <si>
    <t>Requirements to build: Woodcraft: Carpentry 43, Masonry Foundations 43, Masonry Structures 67, Arborist 23</t>
  </si>
  <si>
    <t>2 skill points</t>
  </si>
  <si>
    <t>Shelia</t>
  </si>
  <si>
    <t>Druid</t>
  </si>
  <si>
    <t>45 days to build an auction house</t>
  </si>
  <si>
    <t>chap 30</t>
  </si>
  <si>
    <t>Number of Spells</t>
  </si>
  <si>
    <t>Earth Magic (FOCI SKILL)</t>
  </si>
  <si>
    <t>Artistry: Drafting (FOCI SKILL)</t>
  </si>
  <si>
    <t>trader returns with sheep and auction house plans</t>
  </si>
  <si>
    <t>Rare Blacksmith, Health 90,000, Requires Masonry: Structures 23, Woodcraft Carpentry 23 (Bonus 5% chance to upgrade smelted ore quality, +4 to Forging skills, +25% to forged item durability)</t>
  </si>
  <si>
    <t>Warrior</t>
  </si>
  <si>
    <t>Barracks/Guard house</t>
  </si>
  <si>
    <t>Black Beuty</t>
  </si>
  <si>
    <t>Harry</t>
  </si>
  <si>
    <t>William Lewis Carden</t>
  </si>
  <si>
    <t>Ring 1</t>
  </si>
  <si>
    <t>Ring 2</t>
  </si>
  <si>
    <t>Body</t>
  </si>
  <si>
    <t>Arms</t>
  </si>
  <si>
    <t>Feet</t>
  </si>
  <si>
    <t>Legs</t>
  </si>
  <si>
    <t>Hands</t>
  </si>
  <si>
    <t>Head</t>
  </si>
  <si>
    <t>Weapon</t>
  </si>
  <si>
    <t>Cloak</t>
  </si>
  <si>
    <t>Unique Bear Cloak, Weight 20 lbs, +5 strength, +5 constitution, +5 stamina, +5 charisma</t>
  </si>
  <si>
    <t>..+1% to pool 5 points</t>
  </si>
  <si>
    <t>..+1 to skill 2 points</t>
  </si>
  <si>
    <t>Misc 1</t>
  </si>
  <si>
    <t>Misc 2</t>
  </si>
  <si>
    <t>Misc 3</t>
  </si>
  <si>
    <t>..+1% better selling prioces, 2 points</t>
  </si>
  <si>
    <t>Release the Sullen God, Travel to the city of Thira and meet with the Priestess of the Sullen God</t>
  </si>
  <si>
    <t>Ring of Ultimate Power, Strength +5</t>
  </si>
  <si>
    <t>Lessor Void Ring of the Abyss, +5 Space Magic, +5 Intellect</t>
  </si>
  <si>
    <t>Wyvern Hide Leather Gloves, +5% poison resistance, +5 constitution</t>
  </si>
  <si>
    <t>Mask of Sullen God, +3 to all stats, all attempts to analyze you will fail</t>
  </si>
  <si>
    <t>Very Rare Heavy Leather Armor,  -3 speed, +3 agility, +8 constitution</t>
  </si>
  <si>
    <t>Very Rare Leather Bracers, +4 strength, +4 agility</t>
  </si>
  <si>
    <t>Very Rare Leather Combat Boots, +4 speed, +4 agility</t>
  </si>
  <si>
    <t>Very Rare Leather Greaves, +8 stamina, Defense Bonus 15</t>
  </si>
  <si>
    <t>Rare Steel Two Handed Axe</t>
  </si>
  <si>
    <t>Grinder, male demonkin, Level 58</t>
  </si>
  <si>
    <t>Black Beauty, female sun elf, Level 59</t>
  </si>
  <si>
    <t>Mad Dog, male wolfkin, Level 59</t>
  </si>
  <si>
    <t>Dungeon Delver</t>
  </si>
  <si>
    <t>Be the first to beat dungeon's level boss, next tier at 5</t>
  </si>
  <si>
    <t>+1 to all stats</t>
  </si>
  <si>
    <t>dungeon</t>
  </si>
  <si>
    <t>gungeon, gwen dies</t>
  </si>
  <si>
    <t>work on guard house, draft plans</t>
  </si>
  <si>
    <t>…....here evening</t>
  </si>
  <si>
    <t>village had a current balance of 29 platinum, 88 gold, 49 silver, 9 copper</t>
  </si>
  <si>
    <t>finish brewery</t>
  </si>
  <si>
    <t>sewers needed</t>
  </si>
  <si>
    <t>Barrista</t>
  </si>
  <si>
    <t>Relationship</t>
  </si>
  <si>
    <t>Stillwater</t>
  </si>
  <si>
    <t>Cleardusk Orcs</t>
  </si>
  <si>
    <t>Type</t>
  </si>
  <si>
    <t>Clan</t>
  </si>
  <si>
    <t>Guild Master of the Alchemists</t>
  </si>
  <si>
    <t>Guild Master of the Enchanters</t>
  </si>
  <si>
    <t>players return, scorp hunt level 19</t>
  </si>
  <si>
    <t>1 skill point</t>
  </si>
  <si>
    <t>thinking maybe we could call our ale the ‘Jungle Brew’</t>
  </si>
  <si>
    <t>Uncommon stone brewery warehouse, 75,000 health, requires masonry 23, masonry structures 23 and woodcraft 23, bonus +6 to brewery skill</t>
  </si>
  <si>
    <t>Lord’s Call II, upgrade to add 5 NPC auction bidding slots</t>
  </si>
  <si>
    <t>Clever Architect, +5 skill points to Artistry: Architect, +1% chance to improve building plans when drafting</t>
  </si>
  <si>
    <t>NPC Empathy, reveals an NPCs personality in the NPC auction</t>
  </si>
  <si>
    <t>NPC Family Ties, reveals how large a family connected to an NPC in the auction house is</t>
  </si>
  <si>
    <t>Blacklist Awareness, alerts a player when anyone on their black list is within 100 yards</t>
  </si>
  <si>
    <t>level 20, work on town hall</t>
  </si>
  <si>
    <t>Town Hall Active</t>
  </si>
  <si>
    <t>Malcum is upgraded from a Settlement to a Village, Awarding 100,000 experience</t>
  </si>
  <si>
    <t>Wandering monsters are now a threat to your population, you can track them in your interface map</t>
  </si>
  <si>
    <t>New diplomacy options are now available</t>
  </si>
  <si>
    <t>Building infrastructure maintenance costs increased by 50%</t>
  </si>
  <si>
    <t>Insufficient population for promotion to a town, Required 500 citizens</t>
  </si>
  <si>
    <t>You have reached level 21!</t>
  </si>
  <si>
    <t>Uncommon Lumber Mill, Health 60,000, Requires Masonry: Foundations 23, Woodcraft Carpentry 23 (Bonus 4% chance to upgrade sawn wood quality)</t>
  </si>
  <si>
    <t>Class Level</t>
  </si>
  <si>
    <t>Brewer 61</t>
  </si>
  <si>
    <t>Bureaucrat 147</t>
  </si>
  <si>
    <t>Giantkin: Fire</t>
  </si>
  <si>
    <t>Bureacracy: City Management</t>
  </si>
  <si>
    <t>Burocracy: Trading</t>
  </si>
  <si>
    <t>Bureaucrat 103</t>
  </si>
  <si>
    <t>expert-75</t>
  </si>
  <si>
    <t>master-150</t>
  </si>
  <si>
    <t>grand master 250</t>
  </si>
  <si>
    <t>novice-20</t>
  </si>
  <si>
    <t>Master Order Magic</t>
  </si>
  <si>
    <t>Hospitalar 140</t>
  </si>
  <si>
    <t>Lumberjack 103</t>
  </si>
  <si>
    <t>Elf:Wood</t>
  </si>
  <si>
    <t>Beastkin:Bear</t>
  </si>
  <si>
    <t>Constructor 120</t>
  </si>
  <si>
    <t>Builder 77</t>
  </si>
  <si>
    <t>finish town hall</t>
  </si>
  <si>
    <t>NPC auction in morning, lumber mill afternoon</t>
  </si>
  <si>
    <t>The human empire of the Veeral Dynasty to the south and the Fistulas Kingdom of the dwarves to the north</t>
  </si>
  <si>
    <t>GRAND WAR</t>
  </si>
  <si>
    <t>Rare Furniture Crafter Building, Health 250,000, Requires Masonry Foundations 23, Masonry Structures 43, Woodcraft: Carpentry 23 (Bonus: +30% skill advancement for woodcraft skills, +2% chance to improve the quality of items produced, +20% to value of items produced)</t>
  </si>
  <si>
    <t>Rare Apartment Building; Bonus +5% Morale if all apartments are filled, +10% stamina recovery</t>
  </si>
  <si>
    <t>build with Sanso</t>
  </si>
  <si>
    <t xml:space="preserve">ready for </t>
  </si>
  <si>
    <t>ready for NPCs!</t>
  </si>
  <si>
    <t>Bid</t>
  </si>
  <si>
    <t>1 gold</t>
  </si>
  <si>
    <t>1 platinum</t>
  </si>
  <si>
    <t>Master Woodcraft: Lumberjack</t>
  </si>
  <si>
    <t>Master Woodcraft:Carpentry</t>
  </si>
  <si>
    <t>Master Masonry:Structures</t>
  </si>
  <si>
    <t>Master Bureaucracy: Guilds</t>
  </si>
  <si>
    <t>20 gold (anonymous)</t>
  </si>
  <si>
    <t>Mira</t>
  </si>
  <si>
    <t>Farstrider 142</t>
  </si>
  <si>
    <t>Herbalist 125</t>
  </si>
  <si>
    <t>Master Herbalism</t>
  </si>
  <si>
    <t>Master Tracking</t>
  </si>
  <si>
    <t>Atredes</t>
  </si>
  <si>
    <t>Beastkin</t>
  </si>
  <si>
    <t>Rare Medium Guild House, Health 300,000, Requires Masonry Structures 43 (Bonus +50% to all pool recovery, +25% experience gain for 8 hours if rested for 8 hours in guild house)</t>
  </si>
  <si>
    <t>head out to connect portals</t>
  </si>
  <si>
    <t>dusk elves quest</t>
  </si>
  <si>
    <t>Garrison from….Hyraenfel kingdom, Midnight Desolation Lands</t>
  </si>
  <si>
    <t>dusk elves back story quest</t>
  </si>
  <si>
    <t>Uncommon Logging Camp, Health 50,000, Requires Woodcraft Carpentry 23 (Bonus 50% to Stamina Recovery, +1% chance for unique resource per tree harvested)</t>
  </si>
  <si>
    <t>Very Rare Paper Mill, Health 50,000, Requires Masonry Structures 43 (Bonus +15% bonus production, 5% to create runic quality paper)</t>
  </si>
  <si>
    <t>Master of Scouts</t>
  </si>
  <si>
    <t>guild house by old mill</t>
  </si>
  <si>
    <t>Mane of the Lion King (Cloak), Gives +10 to Charisma, once per day can inspire all allies in 100 yards for 20 minutes, inspiration adds +25% to damage and give a temporary health pool of 10%</t>
  </si>
  <si>
    <t>Galana</t>
  </si>
  <si>
    <t>Common Small Auction House Plans, 5000 Health, Requirements Woodcraft Carpentry 7, Portal Stone, Range 1,000 miles</t>
  </si>
  <si>
    <t>Breda and Guild Master</t>
  </si>
  <si>
    <t>leave a noon</t>
  </si>
  <si>
    <t>return at noon</t>
  </si>
  <si>
    <t>21</t>
  </si>
  <si>
    <t>Broken Hills</t>
  </si>
  <si>
    <t>lvl 20-25</t>
  </si>
  <si>
    <t>Willow's Bend, 120 miles south of Malcum</t>
  </si>
  <si>
    <t>Warrior, +100% to stamina regeneration, +25% to health regeneration, -25% magic pool regeneration</t>
  </si>
  <si>
    <t>Mage, +100% to magic pool regeneration, -25% to stamina and health regeneration</t>
  </si>
  <si>
    <t>Adept, +25% to all regenerations, +25% faster skill growth</t>
  </si>
  <si>
    <t>LEVEL 1 Choices</t>
  </si>
  <si>
    <t>You are probably thinking that the mage is hindered and weaker?  Well, don’t worry their power comes from spells.  A mage can learn one spell for every 7 intellect points.  Adepts can learn one spell for every 11 intellect points and finally warriors can learn one spell for every 23 intellect.” Simba paused waiting.</t>
  </si>
  <si>
    <t>When you reach level 25 you can select your profession.  And then at level 100 you can select your specialization</t>
  </si>
  <si>
    <t>I am not certain but my best guess is the range of this portal stone will be around 3000 miles.</t>
  </si>
  <si>
    <t>You have been offered an epic quest.  History of the Dusk Elves   Accept Y/N?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</si>
</sst>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5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222222"/>
      <name val="Arial"/>
      <family val="2"/>
    </font>
    <font>
      <b/>
      <u/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u/>
      <sz val="10"/>
      <color theme="10"/>
      <name val="Calibri"/>
      <family val="2"/>
      <scheme val="minor"/>
    </font>
    <font>
      <b/>
      <i/>
      <u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222222"/>
      <name val="Arial"/>
      <family val="2"/>
    </font>
    <font>
      <b/>
      <i/>
      <sz val="8"/>
      <color theme="1"/>
      <name val="Calibri"/>
      <family val="2"/>
      <scheme val="minor"/>
    </font>
    <font>
      <i/>
      <sz val="10.5"/>
      <color rgb="FF000000"/>
      <name val="Times New Roman"/>
      <family val="1"/>
    </font>
    <font>
      <sz val="12"/>
      <color rgb="FF000000"/>
      <name val="Var(--font-serif)"/>
    </font>
    <font>
      <sz val="10.5"/>
      <color rgb="FF000000"/>
      <name val="Times New Roman"/>
      <family val="1"/>
    </font>
    <font>
      <i/>
      <sz val="10"/>
      <color rgb="FF000000"/>
      <name val="Open Sans"/>
      <family val="2"/>
    </font>
    <font>
      <sz val="10"/>
      <color rgb="FF000000"/>
      <name val="Open Sans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.5"/>
      <color rgb="FF000000"/>
      <name val="Arial"/>
      <family val="2"/>
    </font>
    <font>
      <i/>
      <sz val="9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.5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0">
    <xf numFmtId="0" fontId="0" fillId="0" borderId="0" xfId="0"/>
    <xf numFmtId="49" fontId="0" fillId="0" borderId="0" xfId="0" applyNumberFormat="1"/>
    <xf numFmtId="49" fontId="0" fillId="10" borderId="1" xfId="0" applyNumberForma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vertic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11" borderId="1" xfId="0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0" borderId="0" xfId="0" applyNumberFormat="1"/>
    <xf numFmtId="0" fontId="10" fillId="0" borderId="0" xfId="0" applyFont="1"/>
    <xf numFmtId="49" fontId="12" fillId="16" borderId="0" xfId="0" applyNumberFormat="1" applyFont="1" applyFill="1"/>
    <xf numFmtId="1" fontId="12" fillId="16" borderId="0" xfId="0" applyNumberFormat="1" applyFont="1" applyFill="1" applyAlignment="1">
      <alignment horizontal="center"/>
    </xf>
    <xf numFmtId="165" fontId="0" fillId="11" borderId="1" xfId="4" applyNumberFormat="1" applyFont="1" applyFill="1" applyBorder="1" applyAlignment="1">
      <alignment horizontal="left"/>
    </xf>
    <xf numFmtId="165" fontId="0" fillId="0" borderId="0" xfId="4" applyNumberFormat="1" applyFont="1" applyAlignment="1">
      <alignment horizontal="left"/>
    </xf>
    <xf numFmtId="0" fontId="13" fillId="17" borderId="0" xfId="0" applyFont="1" applyFill="1" applyAlignment="1">
      <alignment horizontal="center"/>
    </xf>
    <xf numFmtId="49" fontId="13" fillId="18" borderId="0" xfId="0" applyNumberFormat="1" applyFont="1" applyFill="1"/>
    <xf numFmtId="1" fontId="13" fillId="18" borderId="0" xfId="0" applyNumberFormat="1" applyFont="1" applyFill="1" applyAlignment="1">
      <alignment horizontal="center"/>
    </xf>
    <xf numFmtId="49" fontId="13" fillId="18" borderId="0" xfId="0" applyNumberFormat="1" applyFont="1" applyFill="1" applyAlignment="1">
      <alignment horizontal="center"/>
    </xf>
    <xf numFmtId="49" fontId="0" fillId="18" borderId="0" xfId="0" applyNumberFormat="1" applyFill="1"/>
    <xf numFmtId="0" fontId="0" fillId="18" borderId="0" xfId="0" applyFill="1" applyAlignment="1">
      <alignment horizontal="center"/>
    </xf>
    <xf numFmtId="1" fontId="0" fillId="18" borderId="0" xfId="0" applyNumberFormat="1" applyFill="1" applyAlignment="1">
      <alignment horizontal="center"/>
    </xf>
    <xf numFmtId="49" fontId="0" fillId="18" borderId="0" xfId="0" applyNumberFormat="1" applyFill="1" applyAlignment="1">
      <alignment horizontal="center"/>
    </xf>
    <xf numFmtId="0" fontId="0" fillId="17" borderId="1" xfId="0" applyFill="1" applyBorder="1" applyAlignment="1">
      <alignment horizontal="left"/>
    </xf>
    <xf numFmtId="49" fontId="0" fillId="0" borderId="0" xfId="0" applyNumberFormat="1" applyAlignment="1">
      <alignment horizontal="right"/>
    </xf>
    <xf numFmtId="49" fontId="13" fillId="0" borderId="1" xfId="0" applyNumberFormat="1" applyFont="1" applyBorder="1"/>
    <xf numFmtId="1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2" fillId="0" borderId="1" xfId="0" applyNumberFormat="1" applyFont="1" applyBorder="1"/>
    <xf numFmtId="1" fontId="0" fillId="0" borderId="1" xfId="0" applyNumberFormat="1" applyBorder="1" applyAlignment="1">
      <alignment horizontal="center"/>
    </xf>
    <xf numFmtId="49" fontId="15" fillId="17" borderId="1" xfId="0" applyNumberFormat="1" applyFont="1" applyFill="1" applyBorder="1"/>
    <xf numFmtId="0" fontId="14" fillId="19" borderId="0" xfId="0" applyFont="1" applyFill="1" applyAlignment="1">
      <alignment horizontal="left"/>
    </xf>
    <xf numFmtId="0" fontId="10" fillId="19" borderId="0" xfId="0" applyFont="1" applyFill="1" applyAlignment="1">
      <alignment vertical="center"/>
    </xf>
    <xf numFmtId="9" fontId="0" fillId="0" borderId="0" xfId="3" applyFont="1"/>
    <xf numFmtId="1" fontId="0" fillId="1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7" fillId="20" borderId="1" xfId="0" applyFont="1" applyFill="1" applyBorder="1" applyAlignment="1">
      <alignment horizontal="right" vertical="top" indent="1"/>
    </xf>
    <xf numFmtId="0" fontId="18" fillId="20" borderId="1" xfId="0" applyFont="1" applyFill="1" applyBorder="1" applyAlignment="1">
      <alignment horizontal="left" wrapText="1" indent="1"/>
    </xf>
    <xf numFmtId="0" fontId="0" fillId="17" borderId="0" xfId="0" applyFill="1" applyBorder="1" applyAlignment="1">
      <alignment horizontal="left"/>
    </xf>
    <xf numFmtId="49" fontId="19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10" fillId="0" borderId="1" xfId="0" applyFont="1" applyBorder="1" applyAlignment="1">
      <alignment vertical="center"/>
    </xf>
    <xf numFmtId="49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7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49" fontId="21" fillId="0" borderId="0" xfId="0" applyNumberFormat="1" applyFont="1"/>
    <xf numFmtId="0" fontId="22" fillId="0" borderId="0" xfId="0" applyFont="1"/>
    <xf numFmtId="0" fontId="20" fillId="21" borderId="0" xfId="0" applyFont="1" applyFill="1" applyAlignment="1">
      <alignment horizontal="center"/>
    </xf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7" borderId="3" xfId="0" applyNumberFormat="1" applyFill="1" applyBorder="1"/>
    <xf numFmtId="49" fontId="0" fillId="7" borderId="4" xfId="0" applyNumberFormat="1" applyFill="1" applyBorder="1"/>
    <xf numFmtId="49" fontId="0" fillId="7" borderId="5" xfId="0" applyNumberFormat="1" applyFill="1" applyBorder="1"/>
    <xf numFmtId="49" fontId="0" fillId="3" borderId="3" xfId="0" applyNumberFormat="1" applyFill="1" applyBorder="1"/>
    <xf numFmtId="49" fontId="0" fillId="3" borderId="4" xfId="0" applyNumberFormat="1" applyFill="1" applyBorder="1"/>
    <xf numFmtId="49" fontId="0" fillId="3" borderId="5" xfId="0" applyNumberFormat="1" applyFill="1" applyBorder="1"/>
    <xf numFmtId="49" fontId="0" fillId="8" borderId="3" xfId="0" applyNumberFormat="1" applyFill="1" applyBorder="1"/>
    <xf numFmtId="49" fontId="0" fillId="8" borderId="4" xfId="0" applyNumberFormat="1" applyFill="1" applyBorder="1"/>
    <xf numFmtId="49" fontId="0" fillId="8" borderId="5" xfId="0" applyNumberFormat="1" applyFill="1" applyBorder="1"/>
    <xf numFmtId="49" fontId="0" fillId="5" borderId="3" xfId="0" applyNumberFormat="1" applyFill="1" applyBorder="1"/>
    <xf numFmtId="49" fontId="0" fillId="5" borderId="4" xfId="0" applyNumberFormat="1" applyFill="1" applyBorder="1"/>
    <xf numFmtId="49" fontId="0" fillId="5" borderId="5" xfId="0" applyNumberFormat="1" applyFill="1" applyBorder="1"/>
    <xf numFmtId="49" fontId="0" fillId="6" borderId="3" xfId="0" applyNumberFormat="1" applyFill="1" applyBorder="1"/>
    <xf numFmtId="49" fontId="0" fillId="6" borderId="4" xfId="0" applyNumberFormat="1" applyFill="1" applyBorder="1"/>
    <xf numFmtId="49" fontId="0" fillId="6" borderId="5" xfId="0" applyNumberFormat="1" applyFill="1" applyBorder="1"/>
    <xf numFmtId="49" fontId="0" fillId="9" borderId="3" xfId="0" applyNumberFormat="1" applyFill="1" applyBorder="1"/>
    <xf numFmtId="49" fontId="0" fillId="9" borderId="4" xfId="0" applyNumberFormat="1" applyFill="1" applyBorder="1"/>
    <xf numFmtId="49" fontId="0" fillId="9" borderId="5" xfId="0" applyNumberFormat="1" applyFill="1" applyBorder="1"/>
    <xf numFmtId="49" fontId="0" fillId="10" borderId="3" xfId="0" applyNumberFormat="1" applyFill="1" applyBorder="1"/>
    <xf numFmtId="49" fontId="0" fillId="10" borderId="4" xfId="0" applyNumberFormat="1" applyFill="1" applyBorder="1"/>
    <xf numFmtId="49" fontId="0" fillId="10" borderId="5" xfId="0" applyNumberFormat="1" applyFill="1" applyBorder="1"/>
    <xf numFmtId="49" fontId="0" fillId="11" borderId="3" xfId="0" applyNumberFormat="1" applyFill="1" applyBorder="1"/>
    <xf numFmtId="49" fontId="0" fillId="11" borderId="4" xfId="0" applyNumberFormat="1" applyFill="1" applyBorder="1"/>
    <xf numFmtId="49" fontId="0" fillId="11" borderId="5" xfId="0" applyNumberFormat="1" applyFill="1" applyBorder="1"/>
    <xf numFmtId="0" fontId="19" fillId="0" borderId="0" xfId="0" applyFont="1"/>
    <xf numFmtId="49" fontId="0" fillId="4" borderId="3" xfId="0" applyNumberFormat="1" applyFill="1" applyBorder="1"/>
    <xf numFmtId="49" fontId="0" fillId="4" borderId="4" xfId="0" applyNumberFormat="1" applyFill="1" applyBorder="1"/>
    <xf numFmtId="49" fontId="0" fillId="4" borderId="5" xfId="0" applyNumberFormat="1" applyFill="1" applyBorder="1"/>
    <xf numFmtId="49" fontId="0" fillId="12" borderId="3" xfId="0" applyNumberFormat="1" applyFill="1" applyBorder="1"/>
    <xf numFmtId="49" fontId="0" fillId="12" borderId="4" xfId="0" applyNumberFormat="1" applyFill="1" applyBorder="1"/>
    <xf numFmtId="49" fontId="0" fillId="12" borderId="5" xfId="0" applyNumberFormat="1" applyFill="1" applyBorder="1"/>
    <xf numFmtId="49" fontId="0" fillId="13" borderId="3" xfId="0" applyNumberFormat="1" applyFill="1" applyBorder="1"/>
    <xf numFmtId="49" fontId="0" fillId="13" borderId="4" xfId="0" applyNumberFormat="1" applyFill="1" applyBorder="1"/>
    <xf numFmtId="49" fontId="0" fillId="13" borderId="5" xfId="0" applyNumberFormat="1" applyFill="1" applyBorder="1"/>
    <xf numFmtId="49" fontId="0" fillId="14" borderId="3" xfId="0" applyNumberFormat="1" applyFill="1" applyBorder="1"/>
    <xf numFmtId="49" fontId="0" fillId="14" borderId="4" xfId="0" applyNumberFormat="1" applyFill="1" applyBorder="1"/>
    <xf numFmtId="49" fontId="0" fillId="14" borderId="5" xfId="0" applyNumberFormat="1" applyFill="1" applyBorder="1"/>
    <xf numFmtId="49" fontId="0" fillId="15" borderId="3" xfId="0" applyNumberFormat="1" applyFill="1" applyBorder="1"/>
    <xf numFmtId="49" fontId="0" fillId="15" borderId="4" xfId="0" applyNumberFormat="1" applyFill="1" applyBorder="1"/>
    <xf numFmtId="49" fontId="0" fillId="15" borderId="5" xfId="0" applyNumberFormat="1" applyFill="1" applyBorder="1"/>
    <xf numFmtId="1" fontId="20" fillId="21" borderId="0" xfId="0" applyNumberFormat="1" applyFont="1" applyFill="1" applyAlignment="1">
      <alignment horizontal="center"/>
    </xf>
    <xf numFmtId="0" fontId="23" fillId="0" borderId="0" xfId="0" applyFont="1"/>
    <xf numFmtId="0" fontId="0" fillId="21" borderId="0" xfId="0" applyFill="1"/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22" borderId="3" xfId="0" applyFont="1" applyFill="1" applyBorder="1" applyAlignment="1">
      <alignment vertical="center"/>
    </xf>
    <xf numFmtId="0" fontId="10" fillId="22" borderId="4" xfId="0" applyFont="1" applyFill="1" applyBorder="1" applyAlignment="1">
      <alignment vertical="center"/>
    </xf>
    <xf numFmtId="0" fontId="10" fillId="22" borderId="5" xfId="0" applyFont="1" applyFill="1" applyBorder="1" applyAlignment="1">
      <alignment vertical="center"/>
    </xf>
    <xf numFmtId="0" fontId="10" fillId="22" borderId="1" xfId="0" applyFont="1" applyFill="1" applyBorder="1" applyAlignment="1">
      <alignment vertical="center"/>
    </xf>
    <xf numFmtId="0" fontId="10" fillId="25" borderId="3" xfId="0" applyFont="1" applyFill="1" applyBorder="1" applyAlignment="1">
      <alignment vertical="center"/>
    </xf>
    <xf numFmtId="0" fontId="10" fillId="25" borderId="4" xfId="0" applyFont="1" applyFill="1" applyBorder="1" applyAlignment="1">
      <alignment vertical="center"/>
    </xf>
    <xf numFmtId="0" fontId="10" fillId="25" borderId="5" xfId="0" applyFont="1" applyFill="1" applyBorder="1" applyAlignment="1">
      <alignment vertical="center"/>
    </xf>
    <xf numFmtId="0" fontId="10" fillId="25" borderId="1" xfId="0" applyFont="1" applyFill="1" applyBorder="1" applyAlignment="1">
      <alignment vertical="center"/>
    </xf>
    <xf numFmtId="9" fontId="0" fillId="10" borderId="1" xfId="3" applyFont="1" applyFill="1" applyBorder="1"/>
    <xf numFmtId="164" fontId="0" fillId="10" borderId="1" xfId="3" applyNumberFormat="1" applyFont="1" applyFill="1" applyBorder="1" applyAlignment="1">
      <alignment horizontal="center"/>
    </xf>
    <xf numFmtId="1" fontId="14" fillId="10" borderId="1" xfId="0" applyNumberFormat="1" applyFont="1" applyFill="1" applyBorder="1" applyAlignment="1">
      <alignment horizontal="center"/>
    </xf>
    <xf numFmtId="9" fontId="10" fillId="10" borderId="1" xfId="3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0" fontId="13" fillId="0" borderId="0" xfId="0" applyFont="1" applyAlignment="1">
      <alignment horizontal="left"/>
    </xf>
    <xf numFmtId="0" fontId="0" fillId="26" borderId="0" xfId="0" applyFill="1"/>
    <xf numFmtId="0" fontId="10" fillId="12" borderId="0" xfId="0" applyFont="1" applyFill="1" applyAlignment="1">
      <alignment vertical="center"/>
    </xf>
    <xf numFmtId="1" fontId="0" fillId="12" borderId="0" xfId="0" applyNumberFormat="1" applyFill="1" applyAlignment="1">
      <alignment horizontal="center"/>
    </xf>
    <xf numFmtId="0" fontId="10" fillId="12" borderId="0" xfId="0" applyFont="1" applyFill="1"/>
    <xf numFmtId="1" fontId="0" fillId="12" borderId="0" xfId="0" applyNumberFormat="1" applyFill="1" applyBorder="1" applyAlignment="1">
      <alignment horizontal="center"/>
    </xf>
    <xf numFmtId="0" fontId="0" fillId="12" borderId="0" xfId="0" applyFill="1"/>
    <xf numFmtId="0" fontId="22" fillId="12" borderId="0" xfId="0" applyFont="1" applyFill="1"/>
    <xf numFmtId="0" fontId="22" fillId="23" borderId="0" xfId="0" applyFont="1" applyFill="1"/>
    <xf numFmtId="0" fontId="22" fillId="26" borderId="0" xfId="0" applyFont="1" applyFill="1"/>
    <xf numFmtId="0" fontId="24" fillId="21" borderId="0" xfId="0" applyFont="1" applyFill="1"/>
    <xf numFmtId="0" fontId="16" fillId="0" borderId="0" xfId="0" applyFont="1" applyAlignment="1">
      <alignment vertical="center"/>
    </xf>
    <xf numFmtId="49" fontId="10" fillId="10" borderId="1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11" borderId="0" xfId="0" applyNumberFormat="1" applyFill="1"/>
    <xf numFmtId="49" fontId="0" fillId="11" borderId="0" xfId="0" applyNumberFormat="1" applyFill="1" applyAlignment="1">
      <alignment horizontal="right"/>
    </xf>
    <xf numFmtId="0" fontId="0" fillId="11" borderId="0" xfId="0" applyFill="1"/>
    <xf numFmtId="0" fontId="0" fillId="0" borderId="0" xfId="0" applyBorder="1"/>
    <xf numFmtId="0" fontId="0" fillId="10" borderId="0" xfId="0" applyFill="1" applyBorder="1"/>
    <xf numFmtId="0" fontId="0" fillId="10" borderId="0" xfId="0" applyFill="1" applyBorder="1" applyAlignment="1">
      <alignment horizontal="left"/>
    </xf>
    <xf numFmtId="9" fontId="0" fillId="17" borderId="0" xfId="0" applyNumberFormat="1" applyFill="1" applyBorder="1" applyAlignment="1">
      <alignment horizontal="left"/>
    </xf>
    <xf numFmtId="0" fontId="14" fillId="0" borderId="0" xfId="0" applyFont="1" applyBorder="1"/>
    <xf numFmtId="0" fontId="0" fillId="0" borderId="0" xfId="0" applyAlignment="1">
      <alignment horizontal="center"/>
    </xf>
    <xf numFmtId="0" fontId="24" fillId="21" borderId="0" xfId="0" applyFont="1" applyFill="1" applyAlignment="1">
      <alignment horizontal="center"/>
    </xf>
    <xf numFmtId="0" fontId="0" fillId="11" borderId="0" xfId="0" applyFill="1" applyAlignment="1">
      <alignment horizontal="right"/>
    </xf>
    <xf numFmtId="0" fontId="0" fillId="11" borderId="0" xfId="0" applyFill="1" applyAlignment="1">
      <alignment horizontal="left"/>
    </xf>
    <xf numFmtId="0" fontId="26" fillId="28" borderId="1" xfId="0" applyFont="1" applyFill="1" applyBorder="1" applyAlignment="1">
      <alignment horizontal="center" vertical="center" wrapText="1"/>
    </xf>
    <xf numFmtId="0" fontId="27" fillId="27" borderId="1" xfId="0" applyFont="1" applyFill="1" applyBorder="1" applyAlignment="1">
      <alignment vertical="center" wrapText="1"/>
    </xf>
    <xf numFmtId="0" fontId="28" fillId="27" borderId="1" xfId="5" applyFont="1" applyFill="1" applyBorder="1" applyAlignment="1">
      <alignment vertical="center" wrapText="1"/>
    </xf>
    <xf numFmtId="49" fontId="24" fillId="21" borderId="0" xfId="0" applyNumberFormat="1" applyFont="1" applyFill="1"/>
    <xf numFmtId="1" fontId="29" fillId="21" borderId="0" xfId="0" applyNumberFormat="1" applyFont="1" applyFill="1" applyAlignment="1">
      <alignment horizontal="center"/>
    </xf>
    <xf numFmtId="49" fontId="24" fillId="21" borderId="0" xfId="0" applyNumberFormat="1" applyFont="1" applyFill="1" applyAlignment="1">
      <alignment horizontal="center"/>
    </xf>
    <xf numFmtId="49" fontId="29" fillId="21" borderId="0" xfId="0" applyNumberFormat="1" applyFont="1" applyFill="1"/>
    <xf numFmtId="49" fontId="29" fillId="21" borderId="0" xfId="0" applyNumberFormat="1" applyFont="1" applyFill="1" applyAlignment="1">
      <alignment horizontal="center"/>
    </xf>
    <xf numFmtId="49" fontId="30" fillId="21" borderId="0" xfId="0" applyNumberFormat="1" applyFont="1" applyFill="1"/>
    <xf numFmtId="0" fontId="30" fillId="21" borderId="0" xfId="0" applyFont="1" applyFill="1" applyAlignment="1">
      <alignment horizontal="center"/>
    </xf>
    <xf numFmtId="1" fontId="30" fillId="21" borderId="0" xfId="0" applyNumberFormat="1" applyFont="1" applyFill="1" applyAlignment="1">
      <alignment horizontal="center"/>
    </xf>
    <xf numFmtId="0" fontId="10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4" fillId="8" borderId="1" xfId="0" applyFont="1" applyFill="1" applyBorder="1"/>
    <xf numFmtId="49" fontId="14" fillId="8" borderId="1" xfId="0" applyNumberFormat="1" applyFont="1" applyFill="1" applyBorder="1" applyAlignment="1">
      <alignment horizontal="left"/>
    </xf>
    <xf numFmtId="49" fontId="14" fillId="8" borderId="1" xfId="0" applyNumberFormat="1" applyFont="1" applyFill="1" applyBorder="1" applyAlignment="1">
      <alignment horizontal="center"/>
    </xf>
    <xf numFmtId="49" fontId="14" fillId="8" borderId="1" xfId="0" applyNumberFormat="1" applyFont="1" applyFill="1" applyBorder="1"/>
    <xf numFmtId="1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8" borderId="1" xfId="0" applyFill="1" applyBorder="1"/>
    <xf numFmtId="49" fontId="0" fillId="8" borderId="3" xfId="0" applyNumberFormat="1" applyFill="1" applyBorder="1" applyAlignment="1">
      <alignment horizontal="left"/>
    </xf>
    <xf numFmtId="49" fontId="0" fillId="8" borderId="4" xfId="0" applyNumberFormat="1" applyFill="1" applyBorder="1" applyAlignment="1">
      <alignment horizontal="left"/>
    </xf>
    <xf numFmtId="0" fontId="0" fillId="8" borderId="4" xfId="0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0" fontId="0" fillId="8" borderId="5" xfId="0" applyFill="1" applyBorder="1"/>
    <xf numFmtId="0" fontId="1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9" fontId="0" fillId="10" borderId="1" xfId="0" applyNumberFormat="1" applyFill="1" applyBorder="1" applyAlignment="1">
      <alignment horizontal="left"/>
    </xf>
    <xf numFmtId="0" fontId="14" fillId="10" borderId="1" xfId="0" applyFont="1" applyFill="1" applyBorder="1"/>
    <xf numFmtId="49" fontId="13" fillId="29" borderId="0" xfId="0" applyNumberFormat="1" applyFont="1" applyFill="1"/>
    <xf numFmtId="1" fontId="13" fillId="29" borderId="0" xfId="0" applyNumberFormat="1" applyFont="1" applyFill="1" applyAlignment="1">
      <alignment horizontal="left"/>
    </xf>
    <xf numFmtId="49" fontId="13" fillId="29" borderId="0" xfId="0" applyNumberFormat="1" applyFont="1" applyFill="1" applyAlignment="1">
      <alignment horizontal="center"/>
    </xf>
    <xf numFmtId="49" fontId="0" fillId="29" borderId="0" xfId="0" applyNumberFormat="1" applyFill="1"/>
    <xf numFmtId="0" fontId="0" fillId="29" borderId="0" xfId="0" applyFill="1" applyAlignment="1">
      <alignment horizontal="center"/>
    </xf>
    <xf numFmtId="49" fontId="14" fillId="29" borderId="0" xfId="0" applyNumberFormat="1" applyFont="1" applyFill="1"/>
    <xf numFmtId="1" fontId="0" fillId="29" borderId="0" xfId="0" applyNumberFormat="1" applyFill="1" applyAlignment="1">
      <alignment horizontal="center"/>
    </xf>
    <xf numFmtId="49" fontId="0" fillId="29" borderId="0" xfId="0" applyNumberFormat="1" applyFill="1" applyAlignment="1">
      <alignment horizontal="center"/>
    </xf>
    <xf numFmtId="0" fontId="10" fillId="29" borderId="0" xfId="0" applyFont="1" applyFill="1" applyAlignment="1">
      <alignment vertical="center"/>
    </xf>
    <xf numFmtId="0" fontId="16" fillId="29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3" borderId="1" xfId="0" applyFill="1" applyBorder="1"/>
    <xf numFmtId="0" fontId="0" fillId="23" borderId="1" xfId="0" applyFill="1" applyBorder="1" applyAlignment="1">
      <alignment horizontal="center"/>
    </xf>
    <xf numFmtId="0" fontId="0" fillId="18" borderId="0" xfId="0" applyFill="1"/>
    <xf numFmtId="0" fontId="31" fillId="18" borderId="0" xfId="0" applyFont="1" applyFill="1"/>
    <xf numFmtId="1" fontId="0" fillId="10" borderId="1" xfId="0" applyNumberFormat="1" applyFill="1" applyBorder="1" applyAlignment="1">
      <alignment horizont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" fontId="22" fillId="0" borderId="0" xfId="0" applyNumberFormat="1" applyFont="1"/>
    <xf numFmtId="1" fontId="22" fillId="11" borderId="0" xfId="0" applyNumberFormat="1" applyFont="1" applyFill="1" applyAlignment="1">
      <alignment horizontal="center"/>
    </xf>
    <xf numFmtId="49" fontId="22" fillId="0" borderId="0" xfId="0" applyNumberFormat="1" applyFont="1"/>
    <xf numFmtId="49" fontId="34" fillId="0" borderId="1" xfId="0" applyNumberFormat="1" applyFont="1" applyBorder="1"/>
    <xf numFmtId="1" fontId="22" fillId="0" borderId="1" xfId="0" applyNumberFormat="1" applyFont="1" applyBorder="1" applyAlignment="1">
      <alignment horizontal="center"/>
    </xf>
    <xf numFmtId="0" fontId="35" fillId="21" borderId="0" xfId="0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165" fontId="22" fillId="0" borderId="1" xfId="4" applyNumberFormat="1" applyFont="1" applyBorder="1" applyAlignment="1">
      <alignment horizontal="center"/>
    </xf>
    <xf numFmtId="0" fontId="22" fillId="11" borderId="0" xfId="0" applyFont="1" applyFill="1" applyAlignment="1">
      <alignment horizontal="center"/>
    </xf>
    <xf numFmtId="0" fontId="22" fillId="11" borderId="0" xfId="0" applyFont="1" applyFill="1"/>
    <xf numFmtId="0" fontId="3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22" fillId="25" borderId="1" xfId="0" applyFont="1" applyFill="1" applyBorder="1"/>
    <xf numFmtId="0" fontId="22" fillId="25" borderId="1" xfId="0" applyFont="1" applyFill="1" applyBorder="1" applyAlignment="1">
      <alignment horizontal="center"/>
    </xf>
    <xf numFmtId="0" fontId="22" fillId="25" borderId="0" xfId="0" applyFont="1" applyFill="1"/>
    <xf numFmtId="0" fontId="22" fillId="25" borderId="0" xfId="0" applyFont="1" applyFill="1" applyAlignment="1">
      <alignment horizontal="center"/>
    </xf>
    <xf numFmtId="0" fontId="22" fillId="25" borderId="0" xfId="0" applyFont="1" applyFill="1" applyAlignment="1">
      <alignment horizontal="left"/>
    </xf>
    <xf numFmtId="0" fontId="32" fillId="25" borderId="0" xfId="0" applyFont="1" applyFill="1" applyAlignment="1">
      <alignment horizontal="center" vertical="center"/>
    </xf>
    <xf numFmtId="0" fontId="32" fillId="25" borderId="0" xfId="0" applyFont="1" applyFill="1" applyAlignment="1">
      <alignment horizontal="left" vertical="center"/>
    </xf>
    <xf numFmtId="0" fontId="22" fillId="0" borderId="1" xfId="0" applyFont="1" applyBorder="1"/>
    <xf numFmtId="0" fontId="32" fillId="0" borderId="0" xfId="0" applyFont="1" applyAlignment="1">
      <alignment horizontal="left" vertical="center"/>
    </xf>
    <xf numFmtId="0" fontId="32" fillId="0" borderId="0" xfId="0" applyFont="1"/>
    <xf numFmtId="0" fontId="22" fillId="0" borderId="0" xfId="0" applyFont="1" applyAlignment="1">
      <alignment vertical="top" textRotation="180"/>
    </xf>
    <xf numFmtId="49" fontId="12" fillId="16" borderId="0" xfId="0" applyNumberFormat="1" applyFont="1" applyFill="1" applyAlignment="1">
      <alignment horizontal="center"/>
    </xf>
    <xf numFmtId="0" fontId="10" fillId="8" borderId="0" xfId="0" applyFont="1" applyFill="1" applyBorder="1" applyAlignment="1">
      <alignment vertical="center"/>
    </xf>
    <xf numFmtId="1" fontId="14" fillId="8" borderId="0" xfId="0" applyNumberFormat="1" applyFont="1" applyFill="1" applyBorder="1" applyAlignment="1">
      <alignment horizontal="center"/>
    </xf>
    <xf numFmtId="0" fontId="14" fillId="8" borderId="0" xfId="0" applyFont="1" applyFill="1" applyBorder="1"/>
    <xf numFmtId="49" fontId="14" fillId="8" borderId="0" xfId="0" applyNumberFormat="1" applyFont="1" applyFill="1" applyBorder="1" applyAlignment="1">
      <alignment horizontal="center"/>
    </xf>
    <xf numFmtId="49" fontId="0" fillId="8" borderId="0" xfId="0" applyNumberFormat="1" applyFill="1" applyBorder="1" applyAlignment="1">
      <alignment horizontal="left"/>
    </xf>
    <xf numFmtId="49" fontId="0" fillId="8" borderId="0" xfId="0" applyNumberFormat="1" applyFill="1" applyBorder="1"/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38" fillId="0" borderId="0" xfId="0" applyFont="1" applyAlignment="1">
      <alignment vertical="center"/>
    </xf>
    <xf numFmtId="0" fontId="38" fillId="0" borderId="0" xfId="0" applyFont="1"/>
    <xf numFmtId="0" fontId="22" fillId="30" borderId="0" xfId="0" applyFont="1" applyFill="1"/>
    <xf numFmtId="0" fontId="0" fillId="0" borderId="0" xfId="0" applyAlignment="1">
      <alignment horizontal="center"/>
    </xf>
    <xf numFmtId="165" fontId="22" fillId="0" borderId="1" xfId="4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165" fontId="22" fillId="0" borderId="1" xfId="0" applyNumberFormat="1" applyFont="1" applyBorder="1"/>
    <xf numFmtId="0" fontId="37" fillId="0" borderId="0" xfId="0" applyFont="1" applyAlignment="1">
      <alignment horizontal="left" vertical="center"/>
    </xf>
    <xf numFmtId="0" fontId="35" fillId="21" borderId="0" xfId="0" applyFont="1" applyFill="1"/>
    <xf numFmtId="0" fontId="35" fillId="21" borderId="0" xfId="0" applyFont="1" applyFill="1" applyAlignment="1">
      <alignment horizontal="left"/>
    </xf>
    <xf numFmtId="0" fontId="39" fillId="0" borderId="0" xfId="0" applyFont="1" applyAlignment="1">
      <alignment horizontal="left" vertical="center" wrapText="1" indent="1"/>
    </xf>
    <xf numFmtId="0" fontId="39" fillId="11" borderId="0" xfId="0" applyFont="1" applyFill="1" applyAlignment="1">
      <alignment horizontal="left" vertical="center" wrapText="1" indent="1"/>
    </xf>
    <xf numFmtId="0" fontId="39" fillId="25" borderId="0" xfId="0" applyFont="1" applyFill="1" applyAlignment="1">
      <alignment horizontal="left" vertical="center" wrapText="1" indent="1"/>
    </xf>
    <xf numFmtId="0" fontId="40" fillId="0" borderId="0" xfId="0" applyFont="1" applyAlignment="1">
      <alignment vertical="center"/>
    </xf>
    <xf numFmtId="0" fontId="22" fillId="7" borderId="0" xfId="0" applyFont="1" applyFill="1"/>
    <xf numFmtId="0" fontId="10" fillId="10" borderId="1" xfId="0" applyFont="1" applyFill="1" applyBorder="1" applyAlignment="1">
      <alignment vertical="center"/>
    </xf>
    <xf numFmtId="0" fontId="10" fillId="10" borderId="1" xfId="0" applyFont="1" applyFill="1" applyBorder="1"/>
    <xf numFmtId="164" fontId="14" fillId="10" borderId="1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/>
    <xf numFmtId="0" fontId="42" fillId="0" borderId="0" xfId="0" applyFont="1"/>
    <xf numFmtId="0" fontId="0" fillId="0" borderId="0" xfId="0" applyAlignme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 applyAlignment="1"/>
    <xf numFmtId="49" fontId="0" fillId="31" borderId="0" xfId="0" applyNumberFormat="1" applyFill="1"/>
    <xf numFmtId="166" fontId="0" fillId="31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3" fillId="0" borderId="0" xfId="0" applyFont="1"/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49" fontId="10" fillId="25" borderId="1" xfId="0" applyNumberFormat="1" applyFont="1" applyFill="1" applyBorder="1"/>
    <xf numFmtId="0" fontId="43" fillId="0" borderId="0" xfId="0" applyFont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8" fillId="0" borderId="1" xfId="0" applyFont="1" applyBorder="1"/>
    <xf numFmtId="0" fontId="48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50" fillId="0" borderId="1" xfId="0" applyFont="1" applyBorder="1"/>
    <xf numFmtId="0" fontId="51" fillId="0" borderId="1" xfId="0" applyFont="1" applyBorder="1" applyAlignment="1">
      <alignment vertical="center"/>
    </xf>
    <xf numFmtId="0" fontId="50" fillId="0" borderId="1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52" fillId="0" borderId="0" xfId="0" applyFont="1"/>
    <xf numFmtId="0" fontId="0" fillId="23" borderId="0" xfId="0" applyFill="1" applyAlignment="1">
      <alignment horizontal="center"/>
    </xf>
    <xf numFmtId="0" fontId="5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49" fontId="34" fillId="0" borderId="0" xfId="0" applyNumberFormat="1" applyFont="1" applyBorder="1"/>
    <xf numFmtId="49" fontId="34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" fillId="0" borderId="0" xfId="0" applyFont="1"/>
    <xf numFmtId="0" fontId="0" fillId="2" borderId="0" xfId="0" applyFill="1"/>
    <xf numFmtId="0" fontId="22" fillId="25" borderId="9" xfId="0" applyFont="1" applyFill="1" applyBorder="1"/>
    <xf numFmtId="0" fontId="22" fillId="25" borderId="9" xfId="0" applyFont="1" applyFill="1" applyBorder="1" applyAlignment="1">
      <alignment horizontal="center"/>
    </xf>
    <xf numFmtId="0" fontId="54" fillId="0" borderId="1" xfId="0" applyFont="1" applyBorder="1" applyAlignment="1">
      <alignment vertical="center"/>
    </xf>
    <xf numFmtId="0" fontId="54" fillId="0" borderId="1" xfId="0" applyFont="1" applyBorder="1" applyAlignment="1">
      <alignment horizontal="center" vertical="center"/>
    </xf>
    <xf numFmtId="0" fontId="54" fillId="25" borderId="1" xfId="0" applyFont="1" applyFill="1" applyBorder="1" applyAlignment="1">
      <alignment vertical="center"/>
    </xf>
    <xf numFmtId="0" fontId="54" fillId="25" borderId="1" xfId="0" applyFont="1" applyFill="1" applyBorder="1" applyAlignment="1">
      <alignment horizontal="center" vertical="center"/>
    </xf>
    <xf numFmtId="0" fontId="22" fillId="25" borderId="5" xfId="0" applyFont="1" applyFill="1" applyBorder="1" applyAlignment="1">
      <alignment horizontal="center"/>
    </xf>
    <xf numFmtId="0" fontId="22" fillId="6" borderId="1" xfId="0" applyFont="1" applyFill="1" applyBorder="1"/>
    <xf numFmtId="0" fontId="22" fillId="6" borderId="1" xfId="0" applyFont="1" applyFill="1" applyBorder="1" applyAlignment="1">
      <alignment horizontal="center"/>
    </xf>
    <xf numFmtId="0" fontId="54" fillId="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165" fontId="22" fillId="0" borderId="0" xfId="4" applyNumberFormat="1" applyFont="1" applyBorder="1" applyAlignment="1">
      <alignment horizontal="center"/>
    </xf>
    <xf numFmtId="0" fontId="22" fillId="0" borderId="0" xfId="0" applyFont="1" applyBorder="1"/>
    <xf numFmtId="1" fontId="22" fillId="11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49" fontId="3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0" fontId="20" fillId="21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5" borderId="0" xfId="0" applyFill="1" applyAlignment="1">
      <alignment horizontal="center"/>
    </xf>
    <xf numFmtId="0" fontId="56" fillId="0" borderId="0" xfId="0" applyFont="1"/>
    <xf numFmtId="0" fontId="43" fillId="0" borderId="0" xfId="0" applyFont="1" applyAlignment="1">
      <alignment vertical="center" wrapText="1"/>
    </xf>
    <xf numFmtId="0" fontId="48" fillId="0" borderId="0" xfId="0" applyFont="1" applyAlignment="1">
      <alignment wrapText="1"/>
    </xf>
    <xf numFmtId="0" fontId="1" fillId="0" borderId="0" xfId="0" applyFont="1"/>
  </cellXfs>
  <cellStyles count="6">
    <cellStyle name="Comma" xfId="4" builtinId="3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.wikipedia.org/wiki/Psychologica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wydir.demon.co.uk/jo/roman/maia.htm" TargetMode="External"/><Relationship Id="rId2" Type="http://schemas.openxmlformats.org/officeDocument/2006/relationships/hyperlink" Target="http://gwydir.demon.co.uk/jo/roman/mars.htm" TargetMode="External"/><Relationship Id="rId1" Type="http://schemas.openxmlformats.org/officeDocument/2006/relationships/hyperlink" Target="http://gwydir.demon.co.uk/jo/roman/janus.ht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gwydir.demon.co.uk/jo/roman/juno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9"/>
  <sheetViews>
    <sheetView topLeftCell="M1" workbookViewId="0">
      <selection activeCell="G3" sqref="G3"/>
    </sheetView>
  </sheetViews>
  <sheetFormatPr defaultColWidth="11" defaultRowHeight="15.75"/>
  <cols>
    <col min="1" max="2" width="2.5" style="57" customWidth="1"/>
    <col min="3" max="3" width="37.75" style="1" customWidth="1"/>
    <col min="4" max="4" width="8.625" style="5" bestFit="1" customWidth="1"/>
    <col min="5" max="5" width="10.3125" style="5" customWidth="1"/>
    <col min="6" max="6" width="11.5" style="1" customWidth="1"/>
    <col min="7" max="7" width="8.625" style="1" customWidth="1"/>
    <col min="8" max="8" width="10.25" style="1" customWidth="1"/>
    <col min="9" max="10" width="10.875" style="1" customWidth="1"/>
    <col min="11" max="11" width="13.5" style="1" customWidth="1"/>
    <col min="12" max="12" width="4.25" style="3" customWidth="1"/>
    <col min="13" max="18" width="62.75" customWidth="1"/>
    <col min="19" max="19" width="5.375" style="3" bestFit="1" customWidth="1"/>
    <col min="20" max="20" width="11" style="16" bestFit="1" customWidth="1"/>
    <col min="21" max="21" width="3.125" bestFit="1" customWidth="1"/>
    <col min="22" max="22" width="16.125" style="1" customWidth="1"/>
    <col min="23" max="27" width="13.125" bestFit="1" customWidth="1"/>
    <col min="28" max="28" width="15.375" bestFit="1" customWidth="1"/>
    <col min="29" max="30" width="14.125" bestFit="1" customWidth="1"/>
    <col min="31" max="31" width="14.5" customWidth="1"/>
    <col min="32" max="32" width="15.125" bestFit="1" customWidth="1"/>
  </cols>
  <sheetData>
    <row r="1" spans="1:22" ht="25.5">
      <c r="A1" s="57" t="s">
        <v>296</v>
      </c>
      <c r="C1" s="56" t="s">
        <v>420</v>
      </c>
      <c r="D1" s="47" t="s">
        <v>1035</v>
      </c>
      <c r="I1" s="7"/>
      <c r="J1" s="7"/>
      <c r="V1"/>
    </row>
    <row r="2" spans="1:22">
      <c r="C2" s="26" t="s">
        <v>89</v>
      </c>
      <c r="D2" s="38"/>
      <c r="E2" s="38"/>
      <c r="F2" s="142" t="s">
        <v>79</v>
      </c>
      <c r="G2" s="141" t="s">
        <v>1159</v>
      </c>
      <c r="H2" s="26" t="s">
        <v>91</v>
      </c>
      <c r="I2" s="47">
        <v>95</v>
      </c>
      <c r="J2" s="47">
        <f>I2*(1+I6)</f>
        <v>136.79999999999998</v>
      </c>
      <c r="L2" s="44" t="s">
        <v>527</v>
      </c>
      <c r="M2" s="5"/>
      <c r="N2" s="137" t="s">
        <v>659</v>
      </c>
      <c r="O2" s="5"/>
      <c r="P2" s="5"/>
      <c r="Q2" s="5"/>
      <c r="R2" s="5"/>
      <c r="S2" s="9" t="s">
        <v>79</v>
      </c>
      <c r="T2" s="15" t="s">
        <v>89</v>
      </c>
      <c r="V2"/>
    </row>
    <row r="3" spans="1:22">
      <c r="C3" s="13" t="s">
        <v>0</v>
      </c>
      <c r="D3" s="14">
        <v>56</v>
      </c>
      <c r="E3" s="227" t="s">
        <v>764</v>
      </c>
      <c r="F3" s="1" t="s">
        <v>80</v>
      </c>
      <c r="I3" s="35">
        <f>D3*0.01</f>
        <v>0.56000000000000005</v>
      </c>
      <c r="J3" s="1" t="s">
        <v>125</v>
      </c>
      <c r="L3" s="128" t="s">
        <v>550</v>
      </c>
      <c r="M3" s="129"/>
      <c r="N3" s="137" t="s">
        <v>660</v>
      </c>
      <c r="O3" s="129"/>
      <c r="P3" s="129"/>
      <c r="Q3" s="129"/>
      <c r="R3" s="129"/>
      <c r="S3" s="10">
        <v>1</v>
      </c>
      <c r="T3" s="15">
        <v>0</v>
      </c>
      <c r="V3"/>
    </row>
    <row r="4" spans="1:22">
      <c r="C4" s="13" t="s">
        <v>51</v>
      </c>
      <c r="D4" s="14">
        <v>58</v>
      </c>
      <c r="E4" s="227" t="s">
        <v>765</v>
      </c>
      <c r="F4" s="1" t="s">
        <v>66</v>
      </c>
      <c r="I4" s="35">
        <f>D4*0.02</f>
        <v>1.1599999999999999</v>
      </c>
      <c r="L4" s="128" t="s">
        <v>550</v>
      </c>
      <c r="M4" s="129"/>
      <c r="N4" s="137" t="s">
        <v>661</v>
      </c>
      <c r="O4" s="129"/>
      <c r="P4" s="129"/>
      <c r="Q4" s="129"/>
      <c r="R4" s="129"/>
      <c r="S4" s="10">
        <v>2</v>
      </c>
      <c r="T4" s="15">
        <v>1000</v>
      </c>
      <c r="V4"/>
    </row>
    <row r="5" spans="1:22">
      <c r="C5" s="13" t="s">
        <v>3</v>
      </c>
      <c r="D5" s="14">
        <v>65</v>
      </c>
      <c r="E5" s="227" t="s">
        <v>766</v>
      </c>
      <c r="F5" s="1" t="s">
        <v>65</v>
      </c>
      <c r="I5" s="35">
        <f>D5*0.03</f>
        <v>1.95</v>
      </c>
      <c r="L5" s="130" t="s">
        <v>419</v>
      </c>
      <c r="M5" s="129"/>
      <c r="N5" s="137" t="s">
        <v>662</v>
      </c>
      <c r="O5" s="129"/>
      <c r="P5" s="129"/>
      <c r="Q5" s="129"/>
      <c r="R5" s="129"/>
      <c r="S5" s="10">
        <v>3</v>
      </c>
      <c r="T5" s="15">
        <v>2000</v>
      </c>
      <c r="V5"/>
    </row>
    <row r="6" spans="1:22">
      <c r="C6" s="13" t="s">
        <v>1</v>
      </c>
      <c r="D6" s="14">
        <v>44</v>
      </c>
      <c r="E6" s="227" t="s">
        <v>766</v>
      </c>
      <c r="F6" s="1" t="s">
        <v>67</v>
      </c>
      <c r="I6" s="35">
        <f t="shared" ref="I6:I12" si="0">D6*0.01</f>
        <v>0.44</v>
      </c>
      <c r="L6" s="128" t="s">
        <v>425</v>
      </c>
      <c r="M6" s="131"/>
      <c r="N6" s="6" t="s">
        <v>663</v>
      </c>
      <c r="O6" s="131"/>
      <c r="P6" s="131"/>
      <c r="Q6" s="131"/>
      <c r="R6" s="131"/>
      <c r="S6" s="10">
        <v>4</v>
      </c>
      <c r="T6" s="15">
        <v>4000</v>
      </c>
      <c r="V6"/>
    </row>
    <row r="7" spans="1:22">
      <c r="C7" s="13" t="s">
        <v>2</v>
      </c>
      <c r="D7" s="14">
        <v>10</v>
      </c>
      <c r="E7" s="227" t="s">
        <v>767</v>
      </c>
      <c r="F7" s="1" t="s">
        <v>68</v>
      </c>
      <c r="I7" s="35">
        <f t="shared" si="0"/>
        <v>0.1</v>
      </c>
      <c r="L7" s="6" t="s">
        <v>393</v>
      </c>
      <c r="M7" s="5"/>
      <c r="N7" s="12" t="s">
        <v>664</v>
      </c>
      <c r="O7" s="5"/>
      <c r="P7" s="5"/>
      <c r="Q7" s="5"/>
      <c r="R7" s="5"/>
      <c r="S7" s="10">
        <v>5</v>
      </c>
      <c r="T7" s="15">
        <v>8000</v>
      </c>
      <c r="V7"/>
    </row>
    <row r="8" spans="1:22">
      <c r="C8" s="13" t="s">
        <v>58</v>
      </c>
      <c r="D8" s="14">
        <v>43</v>
      </c>
      <c r="E8" s="227"/>
      <c r="F8" s="1" t="s">
        <v>76</v>
      </c>
      <c r="I8" s="35">
        <f>D8*0.03</f>
        <v>1.29</v>
      </c>
      <c r="J8" s="1" t="s">
        <v>126</v>
      </c>
      <c r="L8" s="6" t="s">
        <v>394</v>
      </c>
      <c r="M8" s="5"/>
      <c r="N8" s="6" t="s">
        <v>668</v>
      </c>
      <c r="O8" s="5"/>
      <c r="P8" s="5"/>
      <c r="Q8" s="5"/>
      <c r="R8" s="5"/>
      <c r="S8" s="10">
        <v>6</v>
      </c>
      <c r="T8" s="15">
        <v>16000</v>
      </c>
      <c r="V8"/>
    </row>
    <row r="9" spans="1:22">
      <c r="C9" s="13" t="s">
        <v>57</v>
      </c>
      <c r="D9" s="14">
        <v>137</v>
      </c>
      <c r="E9" s="227" t="s">
        <v>768</v>
      </c>
      <c r="F9" s="1" t="s">
        <v>64</v>
      </c>
      <c r="I9" s="35"/>
      <c r="J9" s="35"/>
      <c r="K9" s="7"/>
      <c r="L9" s="6" t="s">
        <v>395</v>
      </c>
      <c r="M9" s="5"/>
      <c r="N9" s="6" t="s">
        <v>731</v>
      </c>
      <c r="O9" s="5"/>
      <c r="P9" s="5"/>
      <c r="Q9" s="5"/>
      <c r="R9" s="5"/>
      <c r="S9" s="10">
        <v>7</v>
      </c>
      <c r="T9" s="15">
        <v>32000</v>
      </c>
      <c r="V9"/>
    </row>
    <row r="10" spans="1:22">
      <c r="C10" s="13" t="s">
        <v>59</v>
      </c>
      <c r="D10" s="14">
        <v>60</v>
      </c>
      <c r="E10" s="227" t="s">
        <v>765</v>
      </c>
      <c r="F10" s="1" t="s">
        <v>414</v>
      </c>
      <c r="I10" s="35">
        <f>D10*0.02</f>
        <v>1.2</v>
      </c>
      <c r="J10" s="35"/>
      <c r="K10" s="7"/>
      <c r="L10" s="6" t="s">
        <v>396</v>
      </c>
      <c r="M10" s="5"/>
      <c r="N10" s="6"/>
      <c r="O10" s="5"/>
      <c r="P10" s="5"/>
      <c r="Q10" s="5"/>
      <c r="R10" s="5"/>
      <c r="S10" s="10">
        <v>8</v>
      </c>
      <c r="T10" s="15">
        <v>64000</v>
      </c>
      <c r="V10"/>
    </row>
    <row r="11" spans="1:22">
      <c r="C11" s="13" t="s">
        <v>52</v>
      </c>
      <c r="D11" s="14">
        <v>48</v>
      </c>
      <c r="E11" s="227" t="s">
        <v>763</v>
      </c>
      <c r="F11" s="1" t="s">
        <v>69</v>
      </c>
      <c r="I11" s="35">
        <f>D11*0.02</f>
        <v>0.96</v>
      </c>
      <c r="J11" s="35"/>
      <c r="L11" s="6" t="s">
        <v>397</v>
      </c>
      <c r="M11" s="5"/>
      <c r="N11" s="6" t="s">
        <v>732</v>
      </c>
      <c r="O11" s="5"/>
      <c r="P11" s="5"/>
      <c r="Q11" s="5"/>
      <c r="R11" s="5"/>
      <c r="S11" s="10">
        <v>9</v>
      </c>
      <c r="T11" s="15">
        <v>128000</v>
      </c>
      <c r="V11"/>
    </row>
    <row r="12" spans="1:22">
      <c r="C12" s="13" t="s">
        <v>53</v>
      </c>
      <c r="D12" s="14">
        <v>15</v>
      </c>
      <c r="E12" s="227"/>
      <c r="F12" s="1" t="s">
        <v>63</v>
      </c>
      <c r="I12" s="35">
        <f t="shared" si="0"/>
        <v>0.15</v>
      </c>
      <c r="J12" s="35"/>
      <c r="L12" s="6" t="s">
        <v>398</v>
      </c>
      <c r="M12" s="5"/>
      <c r="N12" s="6"/>
      <c r="O12" s="5"/>
      <c r="P12" s="5"/>
      <c r="Q12" s="5"/>
      <c r="R12" s="5"/>
      <c r="S12" s="10">
        <v>10</v>
      </c>
      <c r="T12" s="15">
        <v>256000</v>
      </c>
      <c r="V12"/>
    </row>
    <row r="13" spans="1:22">
      <c r="C13" s="261" t="s">
        <v>778</v>
      </c>
      <c r="D13" s="262">
        <f>(D9+D8-10)/10</f>
        <v>17</v>
      </c>
      <c r="L13" s="6" t="s">
        <v>399</v>
      </c>
      <c r="M13" s="5"/>
      <c r="N13" s="6"/>
      <c r="O13" s="5"/>
      <c r="P13" s="5"/>
      <c r="Q13" s="5"/>
      <c r="R13" s="5"/>
      <c r="S13" s="10">
        <v>11</v>
      </c>
      <c r="T13" s="15">
        <v>512000</v>
      </c>
      <c r="V13"/>
    </row>
    <row r="14" spans="1:22">
      <c r="C14" s="27" t="s">
        <v>55</v>
      </c>
      <c r="D14" s="28" t="s">
        <v>70</v>
      </c>
      <c r="E14" s="28"/>
      <c r="F14" s="29" t="s">
        <v>60</v>
      </c>
      <c r="G14" s="29" t="s">
        <v>79</v>
      </c>
      <c r="H14" s="29" t="s">
        <v>71</v>
      </c>
      <c r="I14" s="29" t="s">
        <v>72</v>
      </c>
      <c r="J14" s="139"/>
      <c r="L14" s="137" t="s">
        <v>579</v>
      </c>
      <c r="N14" s="6"/>
      <c r="S14" s="10">
        <v>12</v>
      </c>
      <c r="T14" s="15">
        <f>T13+512000</f>
        <v>1024000</v>
      </c>
      <c r="V14"/>
    </row>
    <row r="15" spans="1:22">
      <c r="C15" s="30" t="s">
        <v>56</v>
      </c>
      <c r="D15" s="31">
        <f>F15+H15+I15+G15+150</f>
        <v>1610</v>
      </c>
      <c r="E15" s="31"/>
      <c r="F15" s="31" t="s">
        <v>61</v>
      </c>
      <c r="G15" s="31">
        <f>G2*10</f>
        <v>210</v>
      </c>
      <c r="H15" s="31">
        <v>0</v>
      </c>
      <c r="I15" s="31">
        <f>D3*5+D4*15</f>
        <v>1150</v>
      </c>
      <c r="J15" s="140"/>
      <c r="L15" s="6" t="s">
        <v>636</v>
      </c>
      <c r="N15" s="6" t="s">
        <v>733</v>
      </c>
      <c r="S15" s="10">
        <v>13</v>
      </c>
      <c r="T15" s="15">
        <f t="shared" ref="T15:T25" si="1">T14+512000</f>
        <v>1536000</v>
      </c>
      <c r="V15"/>
    </row>
    <row r="16" spans="1:22">
      <c r="C16" s="30" t="s">
        <v>3</v>
      </c>
      <c r="D16" s="31">
        <f>F16+H16+I16+G16+10</f>
        <v>1295</v>
      </c>
      <c r="E16" s="31"/>
      <c r="F16" s="31" t="s">
        <v>61</v>
      </c>
      <c r="G16" s="31">
        <f>G2*10</f>
        <v>210</v>
      </c>
      <c r="H16" s="31">
        <f>I16*0</f>
        <v>0</v>
      </c>
      <c r="I16" s="31">
        <f>D5*15</f>
        <v>975</v>
      </c>
      <c r="J16" s="140"/>
      <c r="L16" s="264" t="s">
        <v>967</v>
      </c>
      <c r="S16" s="10">
        <v>14</v>
      </c>
      <c r="T16" s="15">
        <f t="shared" si="1"/>
        <v>2048000</v>
      </c>
      <c r="V16"/>
    </row>
    <row r="17" spans="3:22">
      <c r="C17" s="30" t="s">
        <v>57</v>
      </c>
      <c r="D17" s="31">
        <f>F17+H17+I17+G17+150+20+100</f>
        <v>2799.6</v>
      </c>
      <c r="E17" s="31"/>
      <c r="F17" s="31" t="s">
        <v>62</v>
      </c>
      <c r="G17" s="31">
        <f>G2*10</f>
        <v>210</v>
      </c>
      <c r="H17" s="31">
        <f>(G17+I17)*0.02</f>
        <v>49.6</v>
      </c>
      <c r="I17" s="31">
        <f>D8*5+D9*15</f>
        <v>2270</v>
      </c>
      <c r="J17" s="140"/>
      <c r="L17" s="126" t="s">
        <v>529</v>
      </c>
      <c r="S17" s="10">
        <v>15</v>
      </c>
      <c r="T17" s="15">
        <f t="shared" si="1"/>
        <v>2560000</v>
      </c>
      <c r="V17"/>
    </row>
    <row r="18" spans="3:22">
      <c r="K18" s="26" t="s">
        <v>383</v>
      </c>
      <c r="L18" s="6" t="s">
        <v>526</v>
      </c>
      <c r="S18" s="10">
        <v>16</v>
      </c>
      <c r="T18" s="15">
        <f t="shared" si="1"/>
        <v>3072000</v>
      </c>
      <c r="V18"/>
    </row>
    <row r="19" spans="3:22">
      <c r="C19" s="1" t="s">
        <v>73</v>
      </c>
      <c r="D19" s="5">
        <f>(D15*(1+D4*0.02))*1.25</f>
        <v>4347</v>
      </c>
      <c r="E19" s="5" t="s">
        <v>378</v>
      </c>
      <c r="F19" s="4">
        <f>D19/480</f>
        <v>9.0562500000000004</v>
      </c>
      <c r="G19" s="7" t="s">
        <v>110</v>
      </c>
      <c r="H19" s="7">
        <f>D15/D19*8</f>
        <v>2.9629629629629628</v>
      </c>
      <c r="I19" s="7" t="s">
        <v>306</v>
      </c>
      <c r="J19" s="7"/>
      <c r="K19" s="26" t="s">
        <v>530</v>
      </c>
      <c r="L19" s="33"/>
      <c r="S19" s="10">
        <v>17</v>
      </c>
      <c r="T19" s="15">
        <f t="shared" si="1"/>
        <v>3584000</v>
      </c>
      <c r="V19"/>
    </row>
    <row r="20" spans="3:22">
      <c r="C20" s="1" t="s">
        <v>74</v>
      </c>
      <c r="D20" s="5">
        <f>(D16*(1+D5*0.03))*1.25</f>
        <v>4775.3125000000009</v>
      </c>
      <c r="E20" s="5" t="s">
        <v>3</v>
      </c>
      <c r="F20" s="4">
        <f>D20/480</f>
        <v>9.9485677083333357</v>
      </c>
      <c r="G20" s="7" t="s">
        <v>110</v>
      </c>
      <c r="H20" s="7">
        <f>D16/D20*8</f>
        <v>2.1694915254237284</v>
      </c>
      <c r="I20" s="7" t="s">
        <v>306</v>
      </c>
      <c r="J20" s="7"/>
      <c r="K20" s="26" t="s">
        <v>531</v>
      </c>
      <c r="L20" s="34"/>
      <c r="S20" s="10">
        <v>18</v>
      </c>
      <c r="T20" s="15">
        <f t="shared" si="1"/>
        <v>4096000</v>
      </c>
      <c r="V20"/>
    </row>
    <row r="21" spans="3:22">
      <c r="C21" s="1" t="s">
        <v>75</v>
      </c>
      <c r="D21" s="5">
        <f>((D17*(1+(D10*0.02))))*1.25</f>
        <v>7698.9</v>
      </c>
      <c r="E21" s="5" t="s">
        <v>57</v>
      </c>
      <c r="F21" s="4">
        <f>D21/480</f>
        <v>16.039375</v>
      </c>
      <c r="G21" s="7" t="s">
        <v>110</v>
      </c>
      <c r="H21" s="7">
        <f>D17/D21*8</f>
        <v>2.9090909090909092</v>
      </c>
      <c r="I21" s="7" t="s">
        <v>306</v>
      </c>
      <c r="J21" s="7"/>
      <c r="K21" s="26" t="s">
        <v>428</v>
      </c>
      <c r="L21" s="34" t="s">
        <v>429</v>
      </c>
      <c r="S21" s="10">
        <v>19</v>
      </c>
      <c r="T21" s="15">
        <f t="shared" si="1"/>
        <v>4608000</v>
      </c>
      <c r="V21"/>
    </row>
    <row r="22" spans="3:22" ht="16.149999999999999">
      <c r="C22" s="255" t="s">
        <v>929</v>
      </c>
      <c r="K22" s="26" t="s">
        <v>430</v>
      </c>
      <c r="L22" s="12" t="s">
        <v>528</v>
      </c>
      <c r="S22" s="10">
        <v>20</v>
      </c>
      <c r="T22" s="15">
        <f t="shared" si="1"/>
        <v>5120000</v>
      </c>
      <c r="V22"/>
    </row>
    <row r="23" spans="3:22">
      <c r="K23" s="26" t="s">
        <v>532</v>
      </c>
      <c r="S23" s="10">
        <v>21</v>
      </c>
      <c r="T23" s="15">
        <f t="shared" si="1"/>
        <v>5632000</v>
      </c>
      <c r="V23"/>
    </row>
    <row r="24" spans="3:22" ht="16.149999999999999">
      <c r="C24" s="255"/>
      <c r="K24" s="26" t="s">
        <v>431</v>
      </c>
      <c r="M24" s="5"/>
      <c r="N24" s="5"/>
      <c r="O24" s="5"/>
      <c r="P24" s="5"/>
      <c r="Q24" s="5"/>
      <c r="R24" s="5"/>
      <c r="S24" s="10">
        <v>22</v>
      </c>
      <c r="T24" s="15">
        <f t="shared" si="1"/>
        <v>6144000</v>
      </c>
      <c r="V24"/>
    </row>
    <row r="25" spans="3:22">
      <c r="K25" s="26" t="s">
        <v>533</v>
      </c>
      <c r="M25" s="5"/>
      <c r="N25" s="5"/>
      <c r="O25" s="5"/>
      <c r="P25" s="5"/>
      <c r="Q25" s="5"/>
      <c r="R25" s="5"/>
      <c r="S25" s="10">
        <v>23</v>
      </c>
      <c r="T25" s="15">
        <f t="shared" si="1"/>
        <v>6656000</v>
      </c>
      <c r="V25"/>
    </row>
    <row r="26" spans="3:22" ht="16.149999999999999">
      <c r="C26" s="255" t="s">
        <v>927</v>
      </c>
      <c r="K26" s="26" t="s">
        <v>534</v>
      </c>
      <c r="M26" s="5"/>
      <c r="N26" s="5"/>
      <c r="O26" s="5"/>
      <c r="P26" s="5"/>
      <c r="Q26" s="5"/>
      <c r="R26" s="5"/>
      <c r="S26" s="10">
        <v>24</v>
      </c>
      <c r="T26" s="15">
        <f t="shared" ref="T26:T31" si="2">T25+1024000</f>
        <v>7680000</v>
      </c>
      <c r="V26" s="6" t="s">
        <v>563</v>
      </c>
    </row>
    <row r="27" spans="3:22">
      <c r="C27" s="1" t="s">
        <v>1026</v>
      </c>
      <c r="D27" s="271">
        <f>D8/11</f>
        <v>3.9090909090909092</v>
      </c>
      <c r="K27" s="26" t="s">
        <v>98</v>
      </c>
      <c r="M27" s="5"/>
      <c r="N27" s="5"/>
      <c r="O27" s="5"/>
      <c r="P27" s="5"/>
      <c r="Q27" s="5"/>
      <c r="R27" s="5"/>
      <c r="S27" s="10">
        <v>25</v>
      </c>
      <c r="T27" s="15">
        <f t="shared" si="2"/>
        <v>8704000</v>
      </c>
      <c r="V27" s="6" t="s">
        <v>564</v>
      </c>
    </row>
    <row r="28" spans="3:22">
      <c r="C28" s="159" t="s">
        <v>82</v>
      </c>
      <c r="D28" s="157" t="s">
        <v>83</v>
      </c>
      <c r="E28" s="157" t="s">
        <v>79</v>
      </c>
      <c r="F28" s="159" t="s">
        <v>84</v>
      </c>
      <c r="G28" s="160" t="s">
        <v>696</v>
      </c>
      <c r="H28" s="160" t="s">
        <v>697</v>
      </c>
      <c r="I28" s="159" t="s">
        <v>85</v>
      </c>
      <c r="J28" s="159"/>
      <c r="K28" s="161"/>
      <c r="L28" s="162"/>
      <c r="M28" s="163"/>
      <c r="N28" s="36"/>
      <c r="O28" s="36"/>
      <c r="P28" s="36"/>
      <c r="Q28" s="36"/>
      <c r="R28" s="36"/>
      <c r="S28" s="10">
        <v>26</v>
      </c>
      <c r="T28" s="15">
        <f t="shared" si="2"/>
        <v>9728000</v>
      </c>
      <c r="V28" s="6" t="s">
        <v>554</v>
      </c>
    </row>
    <row r="29" spans="3:22">
      <c r="C29" s="164" t="s">
        <v>403</v>
      </c>
      <c r="D29" s="165">
        <v>1</v>
      </c>
      <c r="E29" s="165">
        <v>1</v>
      </c>
      <c r="F29" s="166" t="s">
        <v>404</v>
      </c>
      <c r="G29" s="167" t="s">
        <v>802</v>
      </c>
      <c r="H29" s="168" t="s">
        <v>87</v>
      </c>
      <c r="I29" s="173" t="s">
        <v>589</v>
      </c>
      <c r="J29" s="174"/>
      <c r="K29" s="69"/>
      <c r="L29" s="175"/>
      <c r="M29" s="176"/>
      <c r="N29" s="5"/>
      <c r="O29" s="5"/>
      <c r="P29" s="5"/>
      <c r="Q29" s="5"/>
      <c r="R29" s="5"/>
      <c r="S29" s="10">
        <v>27</v>
      </c>
      <c r="T29" s="15">
        <f t="shared" si="2"/>
        <v>10752000</v>
      </c>
      <c r="V29" s="6" t="s">
        <v>555</v>
      </c>
    </row>
    <row r="30" spans="3:22">
      <c r="C30" s="166" t="s">
        <v>587</v>
      </c>
      <c r="D30" s="165">
        <v>1</v>
      </c>
      <c r="E30" s="165">
        <v>1</v>
      </c>
      <c r="F30" s="164" t="s">
        <v>588</v>
      </c>
      <c r="G30" s="169" t="s">
        <v>698</v>
      </c>
      <c r="H30" s="168" t="s">
        <v>87</v>
      </c>
      <c r="I30" s="173" t="s">
        <v>704</v>
      </c>
      <c r="J30" s="174"/>
      <c r="K30" s="69"/>
      <c r="L30" s="175"/>
      <c r="M30" s="176"/>
      <c r="N30" s="5"/>
      <c r="O30" s="5"/>
      <c r="P30" s="5"/>
      <c r="Q30" s="5"/>
      <c r="R30" s="5"/>
      <c r="S30" s="10">
        <v>28</v>
      </c>
      <c r="T30" s="15">
        <f t="shared" si="2"/>
        <v>11776000</v>
      </c>
      <c r="V30" s="6" t="s">
        <v>556</v>
      </c>
    </row>
    <row r="31" spans="3:22">
      <c r="C31" s="169" t="s">
        <v>592</v>
      </c>
      <c r="D31" s="170">
        <v>1</v>
      </c>
      <c r="E31" s="170">
        <v>1</v>
      </c>
      <c r="F31" s="169" t="s">
        <v>591</v>
      </c>
      <c r="G31" s="169" t="s">
        <v>699</v>
      </c>
      <c r="H31" s="168" t="s">
        <v>590</v>
      </c>
      <c r="I31" s="173" t="s">
        <v>705</v>
      </c>
      <c r="J31" s="174"/>
      <c r="K31" s="69"/>
      <c r="L31" s="175"/>
      <c r="M31" s="177"/>
      <c r="S31" s="10">
        <v>29</v>
      </c>
      <c r="T31" s="15">
        <f t="shared" si="2"/>
        <v>12800000</v>
      </c>
      <c r="V31" s="6" t="s">
        <v>557</v>
      </c>
    </row>
    <row r="32" spans="3:22">
      <c r="C32" s="164" t="s">
        <v>665</v>
      </c>
      <c r="D32" s="171">
        <v>5</v>
      </c>
      <c r="E32" s="171">
        <v>1</v>
      </c>
      <c r="F32" s="172" t="s">
        <v>588</v>
      </c>
      <c r="G32" s="169" t="s">
        <v>700</v>
      </c>
      <c r="H32" s="168" t="s">
        <v>90</v>
      </c>
      <c r="I32" s="164" t="s">
        <v>706</v>
      </c>
      <c r="J32" s="174"/>
      <c r="K32" s="69"/>
      <c r="L32" s="175"/>
      <c r="M32" s="177"/>
      <c r="S32" s="10"/>
      <c r="T32" s="15"/>
      <c r="V32" s="6"/>
    </row>
    <row r="33" spans="3:22">
      <c r="C33" s="164" t="s">
        <v>92</v>
      </c>
      <c r="D33" s="171">
        <v>5</v>
      </c>
      <c r="E33" s="171">
        <v>1</v>
      </c>
      <c r="F33" s="172" t="s">
        <v>588</v>
      </c>
      <c r="G33" s="169" t="s">
        <v>701</v>
      </c>
      <c r="H33" s="168" t="s">
        <v>86</v>
      </c>
      <c r="I33" s="164" t="s">
        <v>707</v>
      </c>
      <c r="J33" s="174"/>
      <c r="K33" s="69"/>
      <c r="L33" s="175"/>
      <c r="M33" s="177"/>
      <c r="S33" s="10"/>
      <c r="T33" s="15"/>
      <c r="V33" s="6"/>
    </row>
    <row r="34" spans="3:22">
      <c r="C34" s="164" t="s">
        <v>666</v>
      </c>
      <c r="D34" s="171">
        <v>3</v>
      </c>
      <c r="E34" s="171">
        <v>1</v>
      </c>
      <c r="F34" s="172" t="s">
        <v>19</v>
      </c>
      <c r="G34" s="169" t="s">
        <v>702</v>
      </c>
      <c r="H34" s="168" t="s">
        <v>87</v>
      </c>
      <c r="I34" s="164" t="s">
        <v>708</v>
      </c>
      <c r="J34" s="174"/>
      <c r="K34" s="69"/>
      <c r="L34" s="175"/>
      <c r="M34" s="177"/>
      <c r="S34" s="10"/>
      <c r="T34" s="15"/>
      <c r="V34" s="6"/>
    </row>
    <row r="35" spans="3:22">
      <c r="C35" s="164" t="s">
        <v>667</v>
      </c>
      <c r="D35" s="170">
        <v>5</v>
      </c>
      <c r="E35" s="170">
        <v>1</v>
      </c>
      <c r="F35" s="166" t="s">
        <v>404</v>
      </c>
      <c r="G35" s="166" t="s">
        <v>703</v>
      </c>
      <c r="H35" s="168" t="s">
        <v>120</v>
      </c>
      <c r="I35" s="164" t="s">
        <v>709</v>
      </c>
      <c r="J35" s="174"/>
      <c r="K35" s="69"/>
      <c r="L35" s="175"/>
      <c r="M35" s="177"/>
      <c r="S35" s="10"/>
      <c r="T35" s="15"/>
      <c r="V35" s="6"/>
    </row>
    <row r="36" spans="3:22">
      <c r="C36" s="228" t="s">
        <v>779</v>
      </c>
      <c r="D36" s="229" t="s">
        <v>780</v>
      </c>
      <c r="E36" s="229">
        <v>1</v>
      </c>
      <c r="F36" s="230" t="s">
        <v>588</v>
      </c>
      <c r="G36" s="230" t="s">
        <v>702</v>
      </c>
      <c r="H36" s="231"/>
      <c r="I36" s="228"/>
      <c r="J36" s="232"/>
      <c r="K36" s="233"/>
      <c r="L36" s="234"/>
      <c r="M36" s="235"/>
      <c r="S36" s="10"/>
      <c r="T36" s="15"/>
      <c r="V36" s="6"/>
    </row>
    <row r="37" spans="3:22">
      <c r="C37" s="228" t="s">
        <v>795</v>
      </c>
      <c r="D37" s="229">
        <v>1</v>
      </c>
      <c r="E37" s="229">
        <v>1</v>
      </c>
      <c r="F37" s="230" t="s">
        <v>796</v>
      </c>
      <c r="G37" s="230" t="s">
        <v>698</v>
      </c>
      <c r="H37" s="231" t="s">
        <v>105</v>
      </c>
      <c r="I37" s="228" t="s">
        <v>797</v>
      </c>
      <c r="J37" s="232"/>
      <c r="K37" s="233"/>
      <c r="L37" s="234"/>
      <c r="M37" s="235"/>
      <c r="S37" s="10"/>
      <c r="T37" s="15"/>
      <c r="V37" s="6"/>
    </row>
    <row r="38" spans="3:22">
      <c r="C38" s="228" t="s">
        <v>798</v>
      </c>
      <c r="D38" s="229">
        <v>1</v>
      </c>
      <c r="E38" s="229">
        <v>1</v>
      </c>
      <c r="F38" s="230" t="s">
        <v>799</v>
      </c>
      <c r="G38" s="230" t="s">
        <v>702</v>
      </c>
      <c r="H38" s="231" t="s">
        <v>87</v>
      </c>
      <c r="I38" s="228" t="s">
        <v>800</v>
      </c>
      <c r="J38" s="232"/>
      <c r="K38" s="233"/>
      <c r="L38" s="234"/>
      <c r="M38" s="235"/>
      <c r="S38" s="10"/>
      <c r="T38" s="15"/>
      <c r="V38" s="6"/>
    </row>
    <row r="39" spans="3:22">
      <c r="S39" s="10">
        <v>30</v>
      </c>
      <c r="T39" s="15">
        <f>T31+1024000</f>
        <v>13824000</v>
      </c>
      <c r="V39" s="12" t="s">
        <v>558</v>
      </c>
    </row>
    <row r="40" spans="3:22">
      <c r="C40" s="182" t="s">
        <v>116</v>
      </c>
      <c r="D40" s="183"/>
      <c r="E40" s="183"/>
      <c r="F40" s="183" t="s">
        <v>117</v>
      </c>
      <c r="G40" s="183"/>
      <c r="H40" s="184"/>
      <c r="I40" s="182" t="s">
        <v>85</v>
      </c>
      <c r="J40" s="182"/>
      <c r="K40" s="185"/>
      <c r="L40" s="186"/>
      <c r="S40" s="10">
        <v>31</v>
      </c>
      <c r="T40" s="15">
        <f>T39+1024000</f>
        <v>14848000</v>
      </c>
      <c r="V40"/>
    </row>
    <row r="41" spans="3:22">
      <c r="C41" s="187" t="s">
        <v>409</v>
      </c>
      <c r="D41" s="188"/>
      <c r="E41" s="188"/>
      <c r="F41" s="185"/>
      <c r="G41" s="185"/>
      <c r="H41" s="189"/>
      <c r="I41" s="185"/>
      <c r="J41" s="185"/>
      <c r="K41" s="185"/>
      <c r="L41" s="186"/>
      <c r="S41" s="10">
        <v>32</v>
      </c>
      <c r="T41" s="15">
        <f>T40+1024000</f>
        <v>15872000</v>
      </c>
      <c r="V41"/>
    </row>
    <row r="42" spans="3:22">
      <c r="C42" s="190" t="s">
        <v>469</v>
      </c>
      <c r="D42" s="188"/>
      <c r="E42" s="188"/>
      <c r="F42" s="185"/>
      <c r="G42" s="185"/>
      <c r="H42" s="189"/>
      <c r="I42" s="185"/>
      <c r="J42" s="185"/>
      <c r="K42" s="185"/>
      <c r="L42" s="186"/>
      <c r="S42" s="10"/>
      <c r="T42" s="15"/>
      <c r="V42"/>
    </row>
    <row r="43" spans="3:22">
      <c r="C43" s="190" t="s">
        <v>470</v>
      </c>
      <c r="D43" s="188"/>
      <c r="E43" s="188"/>
      <c r="F43" s="185"/>
      <c r="G43" s="185"/>
      <c r="H43" s="189"/>
      <c r="I43" s="185"/>
      <c r="J43" s="185"/>
      <c r="K43" s="185"/>
      <c r="L43" s="186"/>
      <c r="S43" s="10"/>
      <c r="T43" s="15"/>
      <c r="V43"/>
    </row>
    <row r="44" spans="3:22">
      <c r="C44" s="190" t="s">
        <v>471</v>
      </c>
      <c r="D44" s="188"/>
      <c r="E44" s="188"/>
      <c r="F44" s="185"/>
      <c r="G44" s="185"/>
      <c r="H44" s="189"/>
      <c r="I44" s="185"/>
      <c r="J44" s="185"/>
      <c r="K44" s="185"/>
      <c r="L44" s="186"/>
      <c r="S44" s="10">
        <v>33</v>
      </c>
      <c r="T44" s="15">
        <f>T41+1024000</f>
        <v>16896000</v>
      </c>
      <c r="V44"/>
    </row>
    <row r="45" spans="3:22">
      <c r="C45" s="190" t="s">
        <v>593</v>
      </c>
      <c r="D45" s="188"/>
      <c r="E45" s="188"/>
      <c r="F45" s="185"/>
      <c r="G45" s="185"/>
      <c r="H45" s="189"/>
      <c r="I45" s="185"/>
      <c r="J45" s="185"/>
      <c r="K45" s="185"/>
      <c r="L45" s="186"/>
      <c r="S45" s="10"/>
      <c r="T45" s="15"/>
      <c r="V45"/>
    </row>
    <row r="46" spans="3:22">
      <c r="C46" s="190" t="s">
        <v>594</v>
      </c>
      <c r="D46" s="188"/>
      <c r="E46" s="188"/>
      <c r="F46" s="185"/>
      <c r="G46" s="185"/>
      <c r="H46" s="189"/>
      <c r="I46" s="185"/>
      <c r="J46" s="185"/>
      <c r="K46" s="185"/>
      <c r="L46" s="186"/>
      <c r="S46" s="10"/>
      <c r="T46" s="15"/>
      <c r="V46"/>
    </row>
    <row r="47" spans="3:22">
      <c r="C47" s="190" t="s">
        <v>597</v>
      </c>
      <c r="D47" s="188"/>
      <c r="E47" s="188"/>
      <c r="F47" s="185"/>
      <c r="G47" s="185"/>
      <c r="H47" s="189"/>
      <c r="I47" s="185"/>
      <c r="J47" s="185"/>
      <c r="K47" s="185"/>
      <c r="L47" s="186"/>
      <c r="S47" s="10"/>
      <c r="T47" s="15"/>
      <c r="V47"/>
    </row>
    <row r="48" spans="3:22">
      <c r="C48" s="191" t="s">
        <v>658</v>
      </c>
      <c r="D48" s="188"/>
      <c r="E48" s="188"/>
      <c r="F48" s="185"/>
      <c r="G48" s="185"/>
      <c r="H48" s="189"/>
      <c r="I48" s="185"/>
      <c r="J48" s="185"/>
      <c r="K48" s="185"/>
      <c r="L48" s="186"/>
      <c r="S48" s="10"/>
      <c r="T48" s="15"/>
      <c r="V48"/>
    </row>
    <row r="49" spans="3:22">
      <c r="C49" s="190" t="s">
        <v>710</v>
      </c>
      <c r="D49" s="188"/>
      <c r="E49" s="188"/>
      <c r="F49" s="185"/>
      <c r="G49" s="185"/>
      <c r="H49" s="189"/>
      <c r="I49" s="185"/>
      <c r="J49" s="185"/>
      <c r="K49" s="185"/>
      <c r="L49" s="186"/>
      <c r="S49" s="10"/>
      <c r="T49" s="15"/>
      <c r="V49"/>
    </row>
    <row r="50" spans="3:22">
      <c r="C50" s="190" t="s">
        <v>722</v>
      </c>
      <c r="D50" s="188"/>
      <c r="E50" s="188"/>
      <c r="F50" s="185"/>
      <c r="G50" s="185"/>
      <c r="H50" s="189"/>
      <c r="I50" s="185"/>
      <c r="J50" s="185"/>
      <c r="K50" s="185"/>
      <c r="L50" s="186"/>
      <c r="S50" s="10"/>
      <c r="T50" s="15"/>
      <c r="V50"/>
    </row>
    <row r="51" spans="3:22">
      <c r="C51" s="190" t="s">
        <v>723</v>
      </c>
      <c r="D51" s="188"/>
      <c r="E51" s="188"/>
      <c r="F51" s="185"/>
      <c r="G51" s="185"/>
      <c r="H51" s="189"/>
      <c r="I51" s="185"/>
      <c r="J51" s="185"/>
      <c r="K51" s="185"/>
      <c r="L51" s="186"/>
      <c r="S51" s="10"/>
      <c r="T51" s="15"/>
      <c r="V51"/>
    </row>
    <row r="52" spans="3:22">
      <c r="C52" s="236" t="s">
        <v>792</v>
      </c>
      <c r="D52" s="188"/>
      <c r="E52" s="188"/>
      <c r="F52" s="185"/>
      <c r="G52" s="185"/>
      <c r="H52" s="189"/>
      <c r="I52" s="185"/>
      <c r="J52" s="185"/>
      <c r="K52" s="185"/>
      <c r="L52" s="186"/>
      <c r="S52" s="10"/>
      <c r="T52" s="15"/>
      <c r="V52"/>
    </row>
    <row r="53" spans="3:22">
      <c r="C53" s="236" t="s">
        <v>924</v>
      </c>
      <c r="D53" s="188"/>
      <c r="E53" s="188"/>
      <c r="F53" s="185"/>
      <c r="G53" s="185"/>
      <c r="H53" s="189"/>
      <c r="I53" s="185"/>
      <c r="J53" s="185"/>
      <c r="K53" s="185"/>
      <c r="L53" s="186"/>
      <c r="S53" s="10"/>
      <c r="T53" s="15"/>
      <c r="V53"/>
    </row>
    <row r="54" spans="3:22" ht="16.149999999999999">
      <c r="C54" s="255" t="s">
        <v>966</v>
      </c>
      <c r="D54" s="188"/>
      <c r="E54" s="188"/>
      <c r="F54" s="185"/>
      <c r="G54" s="185"/>
      <c r="H54" s="189"/>
      <c r="I54" s="185"/>
      <c r="J54" s="185"/>
      <c r="K54" s="185"/>
      <c r="L54" s="186"/>
      <c r="S54" s="10"/>
      <c r="T54" s="15"/>
      <c r="V54"/>
    </row>
    <row r="55" spans="3:22">
      <c r="C55" s="265" t="s">
        <v>973</v>
      </c>
      <c r="S55" s="10">
        <v>34</v>
      </c>
      <c r="T55" s="15">
        <f>T44+1024000</f>
        <v>17920000</v>
      </c>
      <c r="V55"/>
    </row>
    <row r="56" spans="3:22">
      <c r="C56" s="265" t="s">
        <v>986</v>
      </c>
      <c r="L56" s="254"/>
      <c r="S56" s="10"/>
      <c r="T56" s="15"/>
      <c r="V56"/>
    </row>
    <row r="57" spans="3:22">
      <c r="C57" s="268" t="s">
        <v>1019</v>
      </c>
      <c r="I57" s="268" t="s">
        <v>1020</v>
      </c>
      <c r="L57" s="263"/>
      <c r="S57" s="10"/>
      <c r="T57" s="15"/>
      <c r="V57"/>
    </row>
    <row r="58" spans="3:22">
      <c r="C58" s="268" t="s">
        <v>1012</v>
      </c>
      <c r="L58" s="254"/>
      <c r="S58" s="10"/>
      <c r="T58" s="15"/>
      <c r="V58"/>
    </row>
    <row r="59" spans="3:22">
      <c r="C59" s="264" t="s">
        <v>1087</v>
      </c>
      <c r="L59" s="263"/>
      <c r="S59" s="10"/>
      <c r="T59" s="15"/>
      <c r="V59"/>
    </row>
    <row r="60" spans="3:22">
      <c r="C60" s="264" t="s">
        <v>1125</v>
      </c>
      <c r="L60" s="291"/>
      <c r="S60" s="10"/>
      <c r="T60" s="15"/>
      <c r="V60"/>
    </row>
    <row r="61" spans="3:22">
      <c r="C61" s="264" t="s">
        <v>1150</v>
      </c>
      <c r="L61" s="289"/>
      <c r="S61" s="10"/>
      <c r="T61" s="15"/>
      <c r="V61"/>
    </row>
    <row r="62" spans="3:22">
      <c r="C62" s="264" t="s">
        <v>1149</v>
      </c>
      <c r="L62" s="289"/>
      <c r="S62" s="10"/>
      <c r="T62" s="15"/>
      <c r="V62"/>
    </row>
    <row r="63" spans="3:22">
      <c r="C63" s="264" t="s">
        <v>829</v>
      </c>
      <c r="L63" s="307"/>
      <c r="S63" s="10"/>
      <c r="T63" s="15"/>
      <c r="V63"/>
    </row>
    <row r="64" spans="3:22">
      <c r="C64" s="264" t="s">
        <v>1144</v>
      </c>
      <c r="L64" s="307"/>
      <c r="S64" s="10"/>
      <c r="T64" s="15"/>
      <c r="V64"/>
    </row>
    <row r="65" spans="2:22">
      <c r="C65" s="6" t="s">
        <v>1030</v>
      </c>
      <c r="L65" s="254"/>
      <c r="S65" s="10"/>
      <c r="T65" s="15"/>
      <c r="V65"/>
    </row>
    <row r="66" spans="2:22">
      <c r="C66" s="265" t="s">
        <v>1124</v>
      </c>
      <c r="L66" s="254"/>
      <c r="S66" s="10"/>
      <c r="T66" s="15"/>
      <c r="V66"/>
    </row>
    <row r="67" spans="2:22">
      <c r="C67" s="137" t="s">
        <v>1101</v>
      </c>
      <c r="L67" s="285"/>
      <c r="S67" s="10"/>
      <c r="T67" s="15"/>
      <c r="V67"/>
    </row>
    <row r="68" spans="2:22">
      <c r="C68" s="137"/>
      <c r="L68" s="314"/>
      <c r="S68" s="10"/>
      <c r="T68" s="15"/>
      <c r="V68"/>
    </row>
    <row r="69" spans="2:22">
      <c r="C69" s="137"/>
      <c r="L69" s="314"/>
      <c r="S69" s="10"/>
      <c r="T69" s="15"/>
      <c r="V69"/>
    </row>
    <row r="70" spans="2:22">
      <c r="C70" s="6" t="s">
        <v>1155</v>
      </c>
      <c r="L70" s="314"/>
      <c r="S70" s="10"/>
      <c r="T70" s="15"/>
      <c r="V70"/>
    </row>
    <row r="71" spans="2:22">
      <c r="C71" s="18" t="s">
        <v>104</v>
      </c>
      <c r="D71" s="19" t="s">
        <v>83</v>
      </c>
      <c r="E71" s="19"/>
      <c r="F71" s="18" t="s">
        <v>84</v>
      </c>
      <c r="G71" s="18"/>
      <c r="H71" s="20" t="s">
        <v>3</v>
      </c>
      <c r="I71" s="18" t="s">
        <v>85</v>
      </c>
      <c r="J71" s="18"/>
      <c r="K71" s="21"/>
      <c r="L71" s="22"/>
      <c r="M71" s="5"/>
      <c r="N71" s="5"/>
      <c r="O71" s="5"/>
      <c r="P71" s="5"/>
      <c r="Q71" s="5"/>
      <c r="R71" s="5"/>
      <c r="S71" s="10"/>
      <c r="T71" s="15"/>
      <c r="V71"/>
    </row>
    <row r="72" spans="2:22">
      <c r="C72" s="21" t="s">
        <v>103</v>
      </c>
      <c r="D72" s="23">
        <v>1</v>
      </c>
      <c r="E72" s="23"/>
      <c r="F72" s="21" t="s">
        <v>118</v>
      </c>
      <c r="G72" s="21"/>
      <c r="H72" s="24" t="s">
        <v>105</v>
      </c>
      <c r="I72" s="21" t="s">
        <v>106</v>
      </c>
      <c r="J72" s="21"/>
      <c r="K72" s="21"/>
      <c r="L72" s="22"/>
      <c r="M72" s="5"/>
      <c r="N72" s="5"/>
      <c r="O72" s="5"/>
      <c r="P72" s="5"/>
      <c r="Q72" s="5"/>
      <c r="R72" s="5"/>
      <c r="S72" s="10">
        <v>35</v>
      </c>
      <c r="T72" s="15">
        <f>T55+1024000</f>
        <v>18944000</v>
      </c>
      <c r="V72"/>
    </row>
    <row r="73" spans="2:22">
      <c r="C73" s="21"/>
      <c r="D73" s="23"/>
      <c r="E73" s="23"/>
      <c r="F73" s="21"/>
      <c r="G73" s="21"/>
      <c r="H73" s="24"/>
      <c r="I73" s="21"/>
      <c r="J73" s="21"/>
      <c r="K73" s="21"/>
      <c r="L73" s="22"/>
      <c r="M73" s="5"/>
      <c r="N73" s="5"/>
      <c r="O73" s="5"/>
      <c r="P73" s="5"/>
      <c r="Q73" s="5"/>
      <c r="R73" s="5"/>
      <c r="S73" s="10">
        <v>36</v>
      </c>
      <c r="T73" s="15">
        <f>T72+1024000</f>
        <v>19968000</v>
      </c>
      <c r="V73"/>
    </row>
    <row r="74" spans="2:22">
      <c r="C74" s="8" t="s">
        <v>987</v>
      </c>
      <c r="E74" s="5" t="s">
        <v>1085</v>
      </c>
      <c r="H74" s="37"/>
      <c r="M74" s="5"/>
      <c r="N74" s="5"/>
      <c r="O74" s="5"/>
      <c r="P74" s="5"/>
      <c r="Q74" s="5"/>
      <c r="R74" s="5"/>
      <c r="S74" s="10">
        <v>37</v>
      </c>
      <c r="T74" s="15">
        <f>T73+1024000</f>
        <v>20992000</v>
      </c>
      <c r="V74"/>
    </row>
    <row r="75" spans="2:22">
      <c r="C75" s="159" t="s">
        <v>127</v>
      </c>
      <c r="D75" s="157" t="s">
        <v>79</v>
      </c>
      <c r="E75" s="157"/>
      <c r="F75" s="158" t="s">
        <v>78</v>
      </c>
      <c r="G75" s="158" t="s">
        <v>127</v>
      </c>
      <c r="H75" s="156" t="s">
        <v>108</v>
      </c>
      <c r="I75" s="156" t="s">
        <v>472</v>
      </c>
      <c r="J75" s="158" t="s">
        <v>637</v>
      </c>
      <c r="K75" s="158" t="s">
        <v>107</v>
      </c>
      <c r="L75" s="156" t="s">
        <v>81</v>
      </c>
      <c r="M75" s="150"/>
      <c r="N75" s="17"/>
      <c r="O75" s="17"/>
      <c r="P75" s="17"/>
      <c r="Q75" s="17"/>
      <c r="R75" s="17"/>
      <c r="S75" s="10">
        <v>38</v>
      </c>
      <c r="T75" s="15">
        <f>T74+1024000</f>
        <v>22016000</v>
      </c>
      <c r="V75"/>
    </row>
    <row r="76" spans="2:22">
      <c r="C76" s="119" t="s">
        <v>1028</v>
      </c>
      <c r="D76" s="122">
        <v>43</v>
      </c>
      <c r="E76" s="178" t="s">
        <v>134</v>
      </c>
      <c r="F76" s="120">
        <v>0</v>
      </c>
      <c r="H76" s="179">
        <v>37</v>
      </c>
      <c r="I76" s="122">
        <v>0</v>
      </c>
      <c r="J76" s="122">
        <v>0</v>
      </c>
      <c r="K76" s="122">
        <v>0</v>
      </c>
      <c r="L76" s="123">
        <f>2%*D76</f>
        <v>0.86</v>
      </c>
      <c r="M76" s="124" t="s">
        <v>411</v>
      </c>
      <c r="N76" s="25"/>
      <c r="O76" s="25"/>
      <c r="P76" s="25"/>
      <c r="Q76" s="25"/>
      <c r="R76" s="25"/>
      <c r="S76" s="10">
        <v>43</v>
      </c>
      <c r="T76" s="15">
        <f>T84+1024000</f>
        <v>27136000</v>
      </c>
      <c r="V76"/>
    </row>
    <row r="77" spans="2:22">
      <c r="C77" s="272" t="s">
        <v>1027</v>
      </c>
      <c r="D77" s="122">
        <v>41</v>
      </c>
      <c r="E77" s="253" t="s">
        <v>128</v>
      </c>
      <c r="F77" s="120">
        <v>0</v>
      </c>
      <c r="H77" s="122">
        <v>24</v>
      </c>
      <c r="I77" s="122">
        <v>16</v>
      </c>
      <c r="J77" s="122">
        <v>0</v>
      </c>
      <c r="K77" s="122">
        <v>0</v>
      </c>
      <c r="L77" s="123">
        <f>2%*D77</f>
        <v>0.82000000000000006</v>
      </c>
      <c r="M77" s="125" t="s">
        <v>654</v>
      </c>
      <c r="N77" s="125"/>
      <c r="O77" s="125"/>
      <c r="P77" s="125"/>
      <c r="Q77" s="125"/>
      <c r="R77" s="125"/>
      <c r="S77" s="10">
        <v>46</v>
      </c>
      <c r="T77" s="15">
        <f>T86+1024000</f>
        <v>30208000</v>
      </c>
      <c r="V77"/>
    </row>
    <row r="78" spans="2:22">
      <c r="C78" s="272" t="s">
        <v>524</v>
      </c>
      <c r="D78" s="122">
        <f>H78+I78+K78+J78</f>
        <v>3</v>
      </c>
      <c r="E78" s="253" t="s">
        <v>134</v>
      </c>
      <c r="F78" s="120">
        <v>0</v>
      </c>
      <c r="H78" s="122">
        <v>2</v>
      </c>
      <c r="I78" s="122">
        <v>1</v>
      </c>
      <c r="J78" s="122">
        <v>0</v>
      </c>
      <c r="K78" s="122">
        <v>0</v>
      </c>
      <c r="L78" s="123">
        <f>2%*D78</f>
        <v>0.06</v>
      </c>
      <c r="M78" s="125" t="s">
        <v>525</v>
      </c>
      <c r="N78" s="145"/>
      <c r="O78" s="145"/>
      <c r="P78" s="145"/>
      <c r="Q78" s="145"/>
      <c r="R78" s="145"/>
    </row>
    <row r="79" spans="2:22">
      <c r="B79" s="57">
        <v>1</v>
      </c>
      <c r="C79" s="48" t="s">
        <v>41</v>
      </c>
      <c r="D79" s="122">
        <v>13</v>
      </c>
      <c r="E79" s="178" t="s">
        <v>133</v>
      </c>
      <c r="F79" s="120">
        <v>0</v>
      </c>
      <c r="H79" s="178">
        <v>10</v>
      </c>
      <c r="I79" s="122">
        <v>1</v>
      </c>
      <c r="J79" s="122">
        <v>0</v>
      </c>
      <c r="K79" s="122">
        <v>0</v>
      </c>
      <c r="L79" s="123">
        <f>2%*D79</f>
        <v>0.26</v>
      </c>
      <c r="M79" s="124" t="s">
        <v>388</v>
      </c>
      <c r="N79" s="25"/>
      <c r="O79" s="25"/>
      <c r="P79" s="25"/>
      <c r="Q79" s="25"/>
      <c r="R79" s="25"/>
      <c r="S79" s="10">
        <v>39</v>
      </c>
      <c r="T79" s="15">
        <f>T75+1024000</f>
        <v>23040000</v>
      </c>
      <c r="V79"/>
    </row>
    <row r="80" spans="2:22">
      <c r="B80" s="57">
        <v>2</v>
      </c>
      <c r="C80" s="108" t="s">
        <v>118</v>
      </c>
      <c r="D80" s="122">
        <v>15</v>
      </c>
      <c r="E80" s="178" t="s">
        <v>245</v>
      </c>
      <c r="F80" s="120">
        <v>0</v>
      </c>
      <c r="H80" s="179">
        <v>12</v>
      </c>
      <c r="I80" s="122">
        <v>1</v>
      </c>
      <c r="J80" s="122">
        <v>0</v>
      </c>
      <c r="K80" s="122">
        <v>0</v>
      </c>
      <c r="L80" s="123">
        <v>0</v>
      </c>
      <c r="M80" s="124" t="s">
        <v>389</v>
      </c>
      <c r="N80" s="25"/>
      <c r="O80" s="25"/>
      <c r="P80" s="25"/>
      <c r="Q80" s="25"/>
      <c r="R80" s="25"/>
      <c r="S80" s="10">
        <v>44</v>
      </c>
      <c r="T80" s="15">
        <f>T76+1024000</f>
        <v>28160000</v>
      </c>
      <c r="V80"/>
    </row>
    <row r="81" spans="2:22">
      <c r="B81" s="57">
        <v>3</v>
      </c>
      <c r="C81" s="138" t="s">
        <v>122</v>
      </c>
      <c r="D81" s="122">
        <v>3</v>
      </c>
      <c r="E81" s="253" t="s">
        <v>131</v>
      </c>
      <c r="F81" s="120">
        <v>0</v>
      </c>
      <c r="H81" s="122">
        <v>0</v>
      </c>
      <c r="I81" s="122">
        <v>0</v>
      </c>
      <c r="J81" s="122">
        <v>0</v>
      </c>
      <c r="K81" s="122">
        <v>0</v>
      </c>
      <c r="L81" s="123">
        <f>2%*D81</f>
        <v>0.06</v>
      </c>
      <c r="M81" s="125"/>
      <c r="N81" s="125"/>
      <c r="O81" s="125"/>
      <c r="P81" s="125"/>
      <c r="Q81" s="125"/>
      <c r="R81" s="125"/>
      <c r="S81" s="10">
        <v>40</v>
      </c>
      <c r="T81" s="15">
        <f>T79+1024000</f>
        <v>24064000</v>
      </c>
      <c r="V81"/>
    </row>
    <row r="82" spans="2:22">
      <c r="B82" s="57">
        <v>4</v>
      </c>
      <c r="C82" s="138" t="s">
        <v>124</v>
      </c>
      <c r="D82" s="122">
        <v>5</v>
      </c>
      <c r="E82" s="253" t="s">
        <v>245</v>
      </c>
      <c r="F82" s="120">
        <v>0</v>
      </c>
      <c r="H82" s="122">
        <v>0</v>
      </c>
      <c r="I82" s="122">
        <v>0</v>
      </c>
      <c r="J82" s="122">
        <v>0</v>
      </c>
      <c r="K82" s="122">
        <v>0</v>
      </c>
      <c r="L82" s="123">
        <f>2%*D82</f>
        <v>0.1</v>
      </c>
      <c r="M82" s="125"/>
      <c r="N82" s="125"/>
      <c r="O82" s="125"/>
      <c r="P82" s="125"/>
      <c r="Q82" s="125"/>
      <c r="R82" s="125"/>
      <c r="S82" s="10">
        <v>41</v>
      </c>
      <c r="T82" s="15">
        <f>T81+1024000</f>
        <v>25088000</v>
      </c>
      <c r="V82"/>
    </row>
    <row r="83" spans="2:22">
      <c r="B83" s="57">
        <v>5</v>
      </c>
      <c r="C83" s="138" t="s">
        <v>123</v>
      </c>
      <c r="D83" s="122">
        <v>3</v>
      </c>
      <c r="E83" s="253" t="s">
        <v>465</v>
      </c>
      <c r="F83" s="120">
        <v>0</v>
      </c>
      <c r="H83" s="122">
        <v>0</v>
      </c>
      <c r="I83" s="122">
        <v>0</v>
      </c>
      <c r="J83" s="122">
        <v>0</v>
      </c>
      <c r="K83" s="122">
        <v>0</v>
      </c>
      <c r="L83" s="123">
        <f>2%*D83</f>
        <v>0.06</v>
      </c>
      <c r="M83" s="125"/>
      <c r="N83" s="125"/>
      <c r="O83" s="125"/>
      <c r="P83" s="125"/>
      <c r="Q83" s="125"/>
      <c r="R83" s="125"/>
      <c r="S83" s="10"/>
      <c r="T83" s="15"/>
      <c r="V83"/>
    </row>
    <row r="84" spans="2:22">
      <c r="B84" s="57">
        <v>6</v>
      </c>
      <c r="C84" s="138" t="s">
        <v>656</v>
      </c>
      <c r="D84" s="122">
        <v>16</v>
      </c>
      <c r="E84" s="178" t="s">
        <v>134</v>
      </c>
      <c r="F84" s="120">
        <v>0</v>
      </c>
      <c r="H84" s="122">
        <v>14</v>
      </c>
      <c r="I84" s="122">
        <v>0</v>
      </c>
      <c r="J84" s="122">
        <v>0</v>
      </c>
      <c r="K84" s="122">
        <v>0</v>
      </c>
      <c r="L84" s="124">
        <v>0</v>
      </c>
      <c r="M84" s="181" t="s">
        <v>657</v>
      </c>
      <c r="N84" s="25"/>
      <c r="O84" s="25"/>
      <c r="P84" s="25"/>
      <c r="Q84" s="25"/>
      <c r="R84" s="25"/>
      <c r="S84" s="10">
        <v>42</v>
      </c>
      <c r="T84" s="15">
        <f>T82+1024000</f>
        <v>26112000</v>
      </c>
      <c r="V84"/>
    </row>
    <row r="85" spans="2:22">
      <c r="B85" s="57">
        <v>7</v>
      </c>
      <c r="C85" s="251" t="s">
        <v>407</v>
      </c>
      <c r="D85" s="122">
        <v>13</v>
      </c>
      <c r="E85" s="178" t="s">
        <v>132</v>
      </c>
      <c r="F85" s="120">
        <v>0</v>
      </c>
      <c r="H85" s="179">
        <v>11</v>
      </c>
      <c r="I85" s="122">
        <v>0</v>
      </c>
      <c r="J85" s="122">
        <v>0</v>
      </c>
      <c r="K85" s="122">
        <v>0</v>
      </c>
      <c r="L85" s="123">
        <f>2%*D85</f>
        <v>0.26</v>
      </c>
      <c r="M85" s="124" t="s">
        <v>415</v>
      </c>
      <c r="N85" s="25"/>
      <c r="O85" s="25"/>
      <c r="P85" s="25"/>
      <c r="Q85" s="25"/>
      <c r="R85" s="25"/>
      <c r="S85" s="10"/>
      <c r="T85" s="15"/>
      <c r="V85"/>
    </row>
    <row r="86" spans="2:22">
      <c r="B86" s="57">
        <v>8</v>
      </c>
      <c r="C86" s="251" t="s">
        <v>416</v>
      </c>
      <c r="D86" s="122">
        <f>H86+I86+K86+J86</f>
        <v>6</v>
      </c>
      <c r="E86" s="178" t="s">
        <v>133</v>
      </c>
      <c r="F86" s="120">
        <v>0</v>
      </c>
      <c r="H86" s="179">
        <v>5</v>
      </c>
      <c r="I86" s="122">
        <v>0</v>
      </c>
      <c r="J86" s="122">
        <v>0</v>
      </c>
      <c r="K86" s="122">
        <v>1</v>
      </c>
      <c r="L86" s="123">
        <f>2%*D86</f>
        <v>0.12</v>
      </c>
      <c r="M86" s="124" t="s">
        <v>417</v>
      </c>
      <c r="N86" s="125"/>
      <c r="O86" s="125"/>
      <c r="P86" s="125"/>
      <c r="Q86" s="125"/>
      <c r="R86" s="125"/>
      <c r="S86" s="10">
        <v>45</v>
      </c>
      <c r="T86" s="15">
        <f>T80+1024000</f>
        <v>29184000</v>
      </c>
      <c r="V86"/>
    </row>
    <row r="87" spans="2:22">
      <c r="B87" s="57">
        <v>9</v>
      </c>
      <c r="C87" s="138" t="s">
        <v>77</v>
      </c>
      <c r="D87" s="122">
        <v>42</v>
      </c>
      <c r="E87" s="253" t="s">
        <v>130</v>
      </c>
      <c r="F87" s="120">
        <v>0</v>
      </c>
      <c r="H87" s="122">
        <v>40</v>
      </c>
      <c r="I87" s="122">
        <v>0</v>
      </c>
      <c r="J87" s="122">
        <v>0</v>
      </c>
      <c r="K87" s="122">
        <v>0</v>
      </c>
      <c r="L87" s="123">
        <v>0</v>
      </c>
      <c r="M87" s="125" t="s">
        <v>389</v>
      </c>
      <c r="N87" s="25"/>
      <c r="O87" s="25"/>
      <c r="P87" s="25"/>
      <c r="Q87" s="25"/>
      <c r="R87" s="25"/>
      <c r="S87" s="10">
        <v>47</v>
      </c>
      <c r="T87" s="15">
        <f>T77+1024000</f>
        <v>31232000</v>
      </c>
      <c r="V87"/>
    </row>
    <row r="88" spans="2:22">
      <c r="B88" s="57">
        <v>10</v>
      </c>
      <c r="C88" s="251" t="s">
        <v>412</v>
      </c>
      <c r="D88" s="122">
        <v>19</v>
      </c>
      <c r="E88" s="178" t="s">
        <v>245</v>
      </c>
      <c r="F88" s="120">
        <v>0</v>
      </c>
      <c r="H88" s="179">
        <v>11</v>
      </c>
      <c r="I88" s="122">
        <v>0</v>
      </c>
      <c r="J88" s="122">
        <v>0</v>
      </c>
      <c r="K88" s="122">
        <v>0</v>
      </c>
      <c r="L88" s="123">
        <f t="shared" ref="L88:L93" si="3">2%*D88</f>
        <v>0.38</v>
      </c>
      <c r="M88" s="124" t="s">
        <v>413</v>
      </c>
      <c r="N88" s="25"/>
      <c r="O88" s="25"/>
      <c r="P88" s="25"/>
      <c r="Q88" s="25"/>
      <c r="R88" s="25"/>
      <c r="S88" s="10">
        <v>48</v>
      </c>
      <c r="T88" s="15">
        <f>T87+1024000</f>
        <v>32256000</v>
      </c>
      <c r="V88"/>
    </row>
    <row r="89" spans="2:22">
      <c r="B89" s="57">
        <v>11</v>
      </c>
      <c r="C89" s="251" t="s">
        <v>426</v>
      </c>
      <c r="D89" s="122">
        <v>18</v>
      </c>
      <c r="E89" s="178" t="s">
        <v>132</v>
      </c>
      <c r="F89" s="120">
        <v>0</v>
      </c>
      <c r="H89" s="179">
        <v>12</v>
      </c>
      <c r="I89" s="122">
        <v>0</v>
      </c>
      <c r="J89" s="122">
        <v>5</v>
      </c>
      <c r="K89" s="122">
        <v>0</v>
      </c>
      <c r="L89" s="123">
        <f t="shared" si="3"/>
        <v>0.36</v>
      </c>
      <c r="M89" s="124" t="s">
        <v>427</v>
      </c>
      <c r="N89" s="25"/>
      <c r="O89" s="25"/>
      <c r="P89" s="25"/>
      <c r="Q89" s="25"/>
      <c r="R89" s="25"/>
      <c r="S89" s="10">
        <v>49</v>
      </c>
      <c r="T89" s="15">
        <f>T88+1024000</f>
        <v>33280000</v>
      </c>
      <c r="V89"/>
    </row>
    <row r="90" spans="2:22">
      <c r="B90" s="57">
        <v>12</v>
      </c>
      <c r="C90" s="252" t="s">
        <v>244</v>
      </c>
      <c r="D90" s="122">
        <v>41</v>
      </c>
      <c r="E90" s="178" t="s">
        <v>245</v>
      </c>
      <c r="F90" s="120">
        <v>0</v>
      </c>
      <c r="H90" s="179">
        <v>17</v>
      </c>
      <c r="I90" s="122">
        <v>9</v>
      </c>
      <c r="J90" s="122">
        <v>0</v>
      </c>
      <c r="K90" s="122">
        <v>1</v>
      </c>
      <c r="L90" s="123">
        <f t="shared" si="3"/>
        <v>0.82000000000000006</v>
      </c>
      <c r="M90" s="124" t="s">
        <v>387</v>
      </c>
      <c r="N90" s="25"/>
      <c r="O90" s="25"/>
      <c r="P90" s="25"/>
      <c r="Q90" s="25"/>
      <c r="R90" s="25"/>
      <c r="S90" s="10">
        <v>50</v>
      </c>
      <c r="T90" s="15">
        <f>T89+1024000</f>
        <v>34304000</v>
      </c>
      <c r="V90"/>
    </row>
    <row r="91" spans="2:22">
      <c r="B91" s="57">
        <v>13</v>
      </c>
      <c r="C91" s="251" t="s">
        <v>405</v>
      </c>
      <c r="D91" s="122">
        <v>34</v>
      </c>
      <c r="E91" s="178" t="s">
        <v>130</v>
      </c>
      <c r="F91" s="120">
        <v>0</v>
      </c>
      <c r="H91" s="179">
        <v>24</v>
      </c>
      <c r="I91" s="122">
        <v>0</v>
      </c>
      <c r="J91" s="122">
        <v>0</v>
      </c>
      <c r="K91" s="122">
        <v>0</v>
      </c>
      <c r="L91" s="123">
        <f t="shared" si="3"/>
        <v>0.68</v>
      </c>
      <c r="M91" s="124" t="s">
        <v>384</v>
      </c>
      <c r="N91" s="43"/>
      <c r="O91" s="43"/>
      <c r="P91" s="43"/>
      <c r="Q91" s="43"/>
      <c r="R91" s="43"/>
      <c r="V91"/>
    </row>
    <row r="92" spans="2:22">
      <c r="B92" s="57">
        <v>14</v>
      </c>
      <c r="C92" s="251" t="s">
        <v>406</v>
      </c>
      <c r="D92" s="122">
        <v>43</v>
      </c>
      <c r="E92" s="178" t="s">
        <v>243</v>
      </c>
      <c r="F92" s="120">
        <v>0</v>
      </c>
      <c r="H92" s="179">
        <v>17</v>
      </c>
      <c r="I92" s="122">
        <v>0</v>
      </c>
      <c r="J92" s="122">
        <v>0</v>
      </c>
      <c r="K92" s="122">
        <v>0</v>
      </c>
      <c r="L92" s="123">
        <f t="shared" si="3"/>
        <v>0.86</v>
      </c>
      <c r="M92" s="124"/>
      <c r="N92" s="43"/>
      <c r="O92" s="43"/>
      <c r="P92" s="43"/>
      <c r="Q92" s="43"/>
      <c r="R92" s="43"/>
      <c r="V92"/>
    </row>
    <row r="93" spans="2:22">
      <c r="B93" s="57">
        <v>15</v>
      </c>
      <c r="C93" s="251" t="s">
        <v>410</v>
      </c>
      <c r="D93" s="122">
        <v>13</v>
      </c>
      <c r="E93" s="178" t="s">
        <v>128</v>
      </c>
      <c r="F93" s="120">
        <v>0</v>
      </c>
      <c r="H93" s="179">
        <v>10</v>
      </c>
      <c r="I93" s="122">
        <v>1</v>
      </c>
      <c r="J93" s="122">
        <v>0</v>
      </c>
      <c r="K93" s="122">
        <v>0</v>
      </c>
      <c r="L93" s="123">
        <f t="shared" si="3"/>
        <v>0.26</v>
      </c>
      <c r="M93" s="124" t="s">
        <v>408</v>
      </c>
      <c r="N93" s="43"/>
      <c r="O93" s="43"/>
      <c r="P93" s="43"/>
      <c r="Q93" s="43"/>
      <c r="R93" s="43"/>
    </row>
    <row r="94" spans="2:22">
      <c r="B94" s="57">
        <v>16</v>
      </c>
      <c r="C94" s="251" t="s">
        <v>392</v>
      </c>
      <c r="D94" s="122">
        <v>13</v>
      </c>
      <c r="E94" s="178" t="s">
        <v>131</v>
      </c>
      <c r="F94" s="120">
        <v>0</v>
      </c>
      <c r="H94" s="179">
        <v>10</v>
      </c>
      <c r="I94" s="122">
        <v>1</v>
      </c>
      <c r="J94" s="122">
        <v>0</v>
      </c>
      <c r="K94" s="122">
        <v>0</v>
      </c>
      <c r="L94" s="123">
        <v>0</v>
      </c>
      <c r="M94" s="124" t="s">
        <v>389</v>
      </c>
      <c r="N94" s="144"/>
      <c r="O94" s="144"/>
      <c r="P94" s="144"/>
      <c r="Q94" s="144"/>
      <c r="R94" s="144"/>
    </row>
    <row r="95" spans="2:22">
      <c r="B95" s="57">
        <v>17</v>
      </c>
      <c r="C95" s="138" t="s">
        <v>37</v>
      </c>
      <c r="D95" s="122">
        <f>H95+I95+K95+J95</f>
        <v>35</v>
      </c>
      <c r="E95" s="253" t="s">
        <v>133</v>
      </c>
      <c r="F95" s="120">
        <v>0</v>
      </c>
      <c r="H95" s="122">
        <v>35</v>
      </c>
      <c r="I95" s="122">
        <v>0</v>
      </c>
      <c r="J95" s="122">
        <v>0</v>
      </c>
      <c r="K95" s="123">
        <v>0</v>
      </c>
      <c r="L95" s="123">
        <f t="shared" ref="L95:L101" si="4">2%*D95</f>
        <v>0.70000000000000007</v>
      </c>
      <c r="M95" s="125" t="s">
        <v>711</v>
      </c>
      <c r="N95" s="144"/>
      <c r="O95" s="144"/>
      <c r="P95" s="144"/>
      <c r="Q95" s="144"/>
      <c r="R95" s="144"/>
    </row>
    <row r="96" spans="2:22">
      <c r="B96" s="57">
        <v>18</v>
      </c>
      <c r="C96" s="138" t="s">
        <v>424</v>
      </c>
      <c r="D96" s="122">
        <f>H96+I96+K96+J96</f>
        <v>40</v>
      </c>
      <c r="E96" s="253" t="s">
        <v>243</v>
      </c>
      <c r="F96" s="120">
        <v>0</v>
      </c>
      <c r="H96" s="122">
        <v>34</v>
      </c>
      <c r="I96" s="122">
        <v>0</v>
      </c>
      <c r="J96" s="122">
        <v>6</v>
      </c>
      <c r="K96" s="122">
        <v>0</v>
      </c>
      <c r="L96" s="123">
        <f t="shared" si="4"/>
        <v>0.8</v>
      </c>
      <c r="M96" s="125"/>
      <c r="N96" s="146"/>
      <c r="O96" s="146"/>
      <c r="P96" s="146"/>
      <c r="Q96" s="146"/>
      <c r="R96" s="146"/>
    </row>
    <row r="97" spans="2:18">
      <c r="B97" s="57">
        <v>19</v>
      </c>
      <c r="C97" s="138" t="s">
        <v>422</v>
      </c>
      <c r="D97" s="122">
        <v>2</v>
      </c>
      <c r="E97" s="253" t="s">
        <v>130</v>
      </c>
      <c r="F97" s="120">
        <v>0</v>
      </c>
      <c r="H97" s="122">
        <v>0</v>
      </c>
      <c r="I97" s="122">
        <v>0</v>
      </c>
      <c r="J97" s="122">
        <v>0</v>
      </c>
      <c r="K97" s="122">
        <v>0</v>
      </c>
      <c r="L97" s="123">
        <f t="shared" si="4"/>
        <v>0.04</v>
      </c>
      <c r="M97" s="124" t="s">
        <v>384</v>
      </c>
      <c r="N97" s="145"/>
      <c r="O97" s="145"/>
      <c r="P97" s="145"/>
      <c r="Q97" s="145"/>
      <c r="R97" s="145"/>
    </row>
    <row r="98" spans="2:18">
      <c r="B98" s="57">
        <v>20</v>
      </c>
      <c r="C98" s="138" t="s">
        <v>423</v>
      </c>
      <c r="D98" s="122">
        <v>2</v>
      </c>
      <c r="E98" s="253" t="s">
        <v>128</v>
      </c>
      <c r="F98" s="120">
        <v>0</v>
      </c>
      <c r="H98" s="122">
        <v>0</v>
      </c>
      <c r="I98" s="122">
        <v>0</v>
      </c>
      <c r="J98" s="122">
        <v>0</v>
      </c>
      <c r="K98" s="122">
        <v>0</v>
      </c>
      <c r="L98" s="123">
        <f t="shared" si="4"/>
        <v>0.04</v>
      </c>
      <c r="M98" s="125"/>
      <c r="N98" s="147"/>
      <c r="O98" s="147"/>
      <c r="P98" s="147"/>
      <c r="Q98" s="147"/>
      <c r="R98" s="147"/>
    </row>
    <row r="99" spans="2:18">
      <c r="B99" s="57">
        <v>21</v>
      </c>
      <c r="C99" s="251" t="s">
        <v>385</v>
      </c>
      <c r="D99" s="122">
        <v>28</v>
      </c>
      <c r="E99" s="178" t="s">
        <v>131</v>
      </c>
      <c r="F99" s="120">
        <v>0</v>
      </c>
      <c r="H99" s="179">
        <v>14</v>
      </c>
      <c r="I99" s="122">
        <v>9</v>
      </c>
      <c r="J99" s="122">
        <v>0</v>
      </c>
      <c r="K99" s="122">
        <v>0</v>
      </c>
      <c r="L99" s="123">
        <f t="shared" si="4"/>
        <v>0.56000000000000005</v>
      </c>
      <c r="M99" s="180" t="s">
        <v>387</v>
      </c>
      <c r="N99" s="43"/>
      <c r="O99" s="43"/>
      <c r="P99" s="43"/>
      <c r="Q99" s="43"/>
      <c r="R99" s="43"/>
    </row>
    <row r="100" spans="2:18">
      <c r="B100" s="57">
        <v>22</v>
      </c>
      <c r="C100" s="251" t="s">
        <v>418</v>
      </c>
      <c r="D100" s="122">
        <v>27</v>
      </c>
      <c r="E100" s="178" t="s">
        <v>53</v>
      </c>
      <c r="F100" s="120">
        <v>0</v>
      </c>
      <c r="H100" s="179">
        <v>21</v>
      </c>
      <c r="I100" s="122">
        <v>4</v>
      </c>
      <c r="J100" s="122">
        <v>0</v>
      </c>
      <c r="K100" s="122">
        <v>0</v>
      </c>
      <c r="L100" s="123">
        <f t="shared" si="4"/>
        <v>0.54</v>
      </c>
      <c r="M100" s="124" t="s">
        <v>390</v>
      </c>
      <c r="N100" s="43"/>
      <c r="O100" s="43"/>
      <c r="P100" s="43"/>
      <c r="Q100" s="43"/>
      <c r="R100" s="43"/>
    </row>
    <row r="101" spans="2:18">
      <c r="B101" s="57">
        <v>23</v>
      </c>
      <c r="C101" s="48" t="s">
        <v>386</v>
      </c>
      <c r="D101" s="122">
        <v>12</v>
      </c>
      <c r="E101" s="178" t="s">
        <v>129</v>
      </c>
      <c r="F101" s="120">
        <v>0</v>
      </c>
      <c r="H101" s="179">
        <v>9</v>
      </c>
      <c r="I101" s="122">
        <v>1</v>
      </c>
      <c r="J101" s="122">
        <v>0</v>
      </c>
      <c r="K101" s="122">
        <v>0</v>
      </c>
      <c r="L101" s="123">
        <f t="shared" si="4"/>
        <v>0.24</v>
      </c>
      <c r="M101" s="124" t="s">
        <v>391</v>
      </c>
      <c r="N101" s="148"/>
      <c r="O101" s="148"/>
      <c r="P101" s="148"/>
      <c r="Q101" s="148"/>
      <c r="R101" s="148"/>
    </row>
    <row r="102" spans="2:18">
      <c r="B102" s="57">
        <v>24</v>
      </c>
      <c r="C102" s="138" t="s">
        <v>801</v>
      </c>
      <c r="D102" s="197">
        <v>7</v>
      </c>
      <c r="E102" s="253" t="s">
        <v>243</v>
      </c>
      <c r="F102" s="120"/>
      <c r="H102" s="122"/>
      <c r="I102" s="122"/>
      <c r="J102" s="122"/>
      <c r="K102" s="123"/>
      <c r="L102" s="124"/>
      <c r="M102" s="125"/>
      <c r="N102" s="144"/>
      <c r="O102" s="144"/>
      <c r="P102" s="144"/>
      <c r="Q102" s="144"/>
      <c r="R102" s="144"/>
    </row>
    <row r="103" spans="2:18">
      <c r="C103" s="32"/>
      <c r="D103" s="197"/>
      <c r="E103" s="197"/>
      <c r="F103" s="120"/>
      <c r="G103" s="121"/>
      <c r="H103" s="122"/>
      <c r="I103" s="122"/>
      <c r="J103" s="122"/>
      <c r="K103" s="123"/>
      <c r="L103" s="124"/>
      <c r="M103" s="125"/>
      <c r="N103" s="144"/>
      <c r="O103" s="144"/>
      <c r="P103" s="144"/>
      <c r="Q103" s="144"/>
      <c r="R103" s="144"/>
    </row>
    <row r="104" spans="2:18">
      <c r="C104" s="32"/>
      <c r="D104" s="197"/>
      <c r="E104" s="197"/>
      <c r="F104" s="120"/>
      <c r="G104" s="121"/>
      <c r="H104" s="122"/>
      <c r="I104" s="122" t="s">
        <v>738</v>
      </c>
      <c r="J104" s="122"/>
      <c r="K104" s="123"/>
      <c r="L104" s="124"/>
      <c r="M104" s="125"/>
      <c r="N104" s="144"/>
      <c r="O104" s="144"/>
      <c r="P104" s="144"/>
      <c r="Q104" s="144"/>
      <c r="R104" s="144"/>
    </row>
    <row r="105" spans="2:18">
      <c r="C105" s="32"/>
      <c r="D105" s="197"/>
      <c r="E105" s="197"/>
      <c r="F105" s="120"/>
      <c r="G105" s="121"/>
      <c r="H105" s="122"/>
      <c r="I105" s="122"/>
      <c r="J105" s="122"/>
      <c r="K105" s="123"/>
      <c r="L105" s="124"/>
      <c r="M105" s="125"/>
      <c r="N105" s="144"/>
      <c r="O105" s="144"/>
      <c r="P105" s="144"/>
      <c r="Q105" s="144"/>
      <c r="R105" s="144"/>
    </row>
    <row r="106" spans="2:18">
      <c r="C106" s="1" t="s">
        <v>94</v>
      </c>
      <c r="H106" s="11"/>
      <c r="I106" s="11"/>
      <c r="J106" s="11"/>
      <c r="L106" s="8"/>
    </row>
    <row r="107" spans="2:18">
      <c r="C107" s="49" t="s">
        <v>95</v>
      </c>
      <c r="D107" s="31">
        <v>50</v>
      </c>
      <c r="E107" s="31"/>
      <c r="F107" s="50" t="s">
        <v>96</v>
      </c>
      <c r="G107" s="1" t="s">
        <v>102</v>
      </c>
      <c r="L107" s="8"/>
    </row>
    <row r="108" spans="2:18">
      <c r="C108" s="49" t="s">
        <v>97</v>
      </c>
      <c r="D108" s="51" t="s">
        <v>98</v>
      </c>
      <c r="E108" s="51"/>
      <c r="F108" s="49" t="s">
        <v>96</v>
      </c>
    </row>
    <row r="109" spans="2:18">
      <c r="C109" s="49" t="s">
        <v>99</v>
      </c>
      <c r="D109" s="51" t="s">
        <v>93</v>
      </c>
      <c r="E109" s="51"/>
      <c r="F109" s="49" t="s">
        <v>96</v>
      </c>
    </row>
    <row r="110" spans="2:18">
      <c r="C110" s="49" t="s">
        <v>100</v>
      </c>
      <c r="D110" s="51" t="s">
        <v>101</v>
      </c>
      <c r="E110" s="51"/>
      <c r="F110" s="49" t="s">
        <v>96</v>
      </c>
    </row>
    <row r="111" spans="2:18">
      <c r="C111" s="49" t="s">
        <v>109</v>
      </c>
      <c r="D111" s="51" t="s">
        <v>61</v>
      </c>
      <c r="E111" s="51"/>
      <c r="F111" s="49" t="s">
        <v>96</v>
      </c>
    </row>
    <row r="112" spans="2:18">
      <c r="C112" s="49" t="s">
        <v>111</v>
      </c>
      <c r="D112" s="51" t="s">
        <v>90</v>
      </c>
      <c r="E112" s="51"/>
      <c r="F112" s="49" t="s">
        <v>96</v>
      </c>
    </row>
    <row r="113" spans="3:6">
      <c r="C113" s="49" t="s">
        <v>112</v>
      </c>
      <c r="D113" s="51" t="s">
        <v>114</v>
      </c>
      <c r="E113" s="51"/>
      <c r="F113" s="49" t="s">
        <v>96</v>
      </c>
    </row>
    <row r="114" spans="3:6">
      <c r="C114" s="49" t="s">
        <v>113</v>
      </c>
      <c r="D114" s="51" t="s">
        <v>115</v>
      </c>
      <c r="E114" s="51"/>
      <c r="F114" s="49" t="s">
        <v>96</v>
      </c>
    </row>
    <row r="115" spans="3:6">
      <c r="C115" s="49" t="s">
        <v>297</v>
      </c>
      <c r="D115" s="51" t="s">
        <v>120</v>
      </c>
      <c r="E115" s="51"/>
      <c r="F115" s="49" t="s">
        <v>96</v>
      </c>
    </row>
    <row r="116" spans="3:6">
      <c r="C116" s="49" t="s">
        <v>298</v>
      </c>
      <c r="D116" s="51" t="s">
        <v>158</v>
      </c>
      <c r="E116" s="51"/>
      <c r="F116" s="49" t="s">
        <v>96</v>
      </c>
    </row>
    <row r="117" spans="3:6">
      <c r="C117" s="49" t="s">
        <v>299</v>
      </c>
      <c r="D117" s="51" t="s">
        <v>302</v>
      </c>
      <c r="E117" s="51"/>
      <c r="F117" s="49" t="s">
        <v>96</v>
      </c>
    </row>
    <row r="118" spans="3:6">
      <c r="C118" s="49" t="s">
        <v>300</v>
      </c>
      <c r="D118" s="51" t="s">
        <v>303</v>
      </c>
      <c r="E118" s="51"/>
      <c r="F118" s="49" t="s">
        <v>96</v>
      </c>
    </row>
    <row r="119" spans="3:6">
      <c r="C119" s="49" t="s">
        <v>301</v>
      </c>
      <c r="D119" s="51" t="s">
        <v>304</v>
      </c>
      <c r="E119" s="51"/>
      <c r="F119" s="49" t="s">
        <v>96</v>
      </c>
    </row>
  </sheetData>
  <sortState xmlns:xlrd2="http://schemas.microsoft.com/office/spreadsheetml/2017/richdata2" ref="C73:M97">
    <sortCondition ref="C72"/>
  </sortState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89353-B7E3-49DC-A2A6-33BA6557310C}">
  <dimension ref="A1:D33"/>
  <sheetViews>
    <sheetView tabSelected="1" workbookViewId="0">
      <selection activeCell="C33" sqref="C33"/>
    </sheetView>
  </sheetViews>
  <sheetFormatPr defaultRowHeight="13.15"/>
  <cols>
    <col min="1" max="1" width="9" style="279"/>
    <col min="2" max="2" width="7.9375" style="283" customWidth="1"/>
    <col min="3" max="3" width="61.6875" style="279" customWidth="1"/>
    <col min="4" max="16384" width="9" style="279"/>
  </cols>
  <sheetData>
    <row r="1" spans="1:4">
      <c r="A1" s="276" t="s">
        <v>1036</v>
      </c>
      <c r="B1" s="277">
        <v>15</v>
      </c>
      <c r="C1" s="278" t="s">
        <v>1055</v>
      </c>
    </row>
    <row r="2" spans="1:4" ht="15.4">
      <c r="A2" s="276" t="s">
        <v>1037</v>
      </c>
      <c r="B2" s="277">
        <v>18</v>
      </c>
      <c r="C2" s="280" t="s">
        <v>731</v>
      </c>
      <c r="D2" s="264" t="s">
        <v>1054</v>
      </c>
    </row>
    <row r="3" spans="1:4">
      <c r="A3" s="276" t="s">
        <v>1038</v>
      </c>
      <c r="B3" s="277">
        <v>8</v>
      </c>
      <c r="C3" s="281" t="s">
        <v>1058</v>
      </c>
    </row>
    <row r="4" spans="1:4">
      <c r="A4" s="276" t="s">
        <v>1039</v>
      </c>
      <c r="B4" s="277">
        <v>8</v>
      </c>
      <c r="C4" s="281" t="s">
        <v>1059</v>
      </c>
    </row>
    <row r="5" spans="1:4">
      <c r="A5" s="276" t="s">
        <v>1040</v>
      </c>
      <c r="B5" s="277">
        <v>8</v>
      </c>
      <c r="C5" s="281" t="s">
        <v>1060</v>
      </c>
    </row>
    <row r="6" spans="1:4">
      <c r="A6" s="276" t="s">
        <v>1041</v>
      </c>
      <c r="B6" s="277">
        <v>8</v>
      </c>
      <c r="C6" s="281" t="s">
        <v>1061</v>
      </c>
    </row>
    <row r="7" spans="1:4">
      <c r="A7" s="276" t="s">
        <v>1049</v>
      </c>
      <c r="B7" s="277">
        <v>15</v>
      </c>
      <c r="C7" s="282" t="s">
        <v>732</v>
      </c>
    </row>
    <row r="8" spans="1:4">
      <c r="A8" s="276" t="s">
        <v>1050</v>
      </c>
      <c r="B8" s="277">
        <v>20</v>
      </c>
      <c r="C8" s="282" t="s">
        <v>636</v>
      </c>
    </row>
    <row r="9" spans="1:4">
      <c r="A9" s="276" t="s">
        <v>1051</v>
      </c>
      <c r="B9" s="277">
        <v>11</v>
      </c>
      <c r="C9" s="282" t="s">
        <v>419</v>
      </c>
    </row>
    <row r="10" spans="1:4">
      <c r="A10" s="276" t="s">
        <v>1042</v>
      </c>
      <c r="B10" s="277">
        <v>15</v>
      </c>
      <c r="C10" s="284" t="s">
        <v>1056</v>
      </c>
    </row>
    <row r="11" spans="1:4">
      <c r="A11" s="276" t="s">
        <v>1043</v>
      </c>
      <c r="B11" s="277">
        <v>5</v>
      </c>
      <c r="C11" s="284" t="s">
        <v>1057</v>
      </c>
    </row>
    <row r="12" spans="1:4">
      <c r="A12" s="276" t="s">
        <v>1045</v>
      </c>
      <c r="B12" s="277">
        <v>20</v>
      </c>
      <c r="C12" s="282" t="s">
        <v>1046</v>
      </c>
    </row>
    <row r="13" spans="1:4">
      <c r="A13" s="276" t="s">
        <v>1044</v>
      </c>
      <c r="B13" s="277">
        <v>0</v>
      </c>
      <c r="C13" s="281" t="s">
        <v>1062</v>
      </c>
    </row>
    <row r="15" spans="1:4">
      <c r="C15" s="279" t="s">
        <v>1047</v>
      </c>
    </row>
    <row r="16" spans="1:4">
      <c r="C16" s="279" t="s">
        <v>1048</v>
      </c>
    </row>
    <row r="17" spans="2:3">
      <c r="C17" s="279" t="s">
        <v>1052</v>
      </c>
    </row>
    <row r="21" spans="2:3" ht="15.4">
      <c r="B21" s="283" t="s">
        <v>1154</v>
      </c>
      <c r="C21" s="264" t="s">
        <v>1153</v>
      </c>
    </row>
    <row r="25" spans="2:3">
      <c r="C25" s="326" t="s">
        <v>1166</v>
      </c>
    </row>
    <row r="26" spans="2:3" ht="15.4">
      <c r="C26" s="273" t="s">
        <v>1163</v>
      </c>
    </row>
    <row r="27" spans="2:3" ht="15.4">
      <c r="C27" s="273" t="s">
        <v>1164</v>
      </c>
    </row>
    <row r="28" spans="2:3" ht="15.4">
      <c r="C28" s="273" t="s">
        <v>1165</v>
      </c>
    </row>
    <row r="29" spans="2:3" ht="76.900000000000006">
      <c r="C29" s="327" t="s">
        <v>1167</v>
      </c>
    </row>
    <row r="30" spans="2:3">
      <c r="C30" s="328"/>
    </row>
    <row r="31" spans="2:3" ht="14.25">
      <c r="C31" s="329" t="s">
        <v>1168</v>
      </c>
    </row>
    <row r="32" spans="2:3" ht="14.25">
      <c r="C32" s="329" t="s">
        <v>1169</v>
      </c>
    </row>
    <row r="33" spans="3:3" ht="15.4">
      <c r="C33" s="264" t="s">
        <v>1170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7"/>
  <sheetViews>
    <sheetView topLeftCell="A57" workbookViewId="0">
      <selection activeCell="E64" sqref="E64"/>
    </sheetView>
  </sheetViews>
  <sheetFormatPr defaultColWidth="10.6875" defaultRowHeight="10.5"/>
  <cols>
    <col min="1" max="1" width="12.8125" style="57" customWidth="1"/>
    <col min="2" max="2" width="10.6875" style="57"/>
    <col min="3" max="3" width="5.6875" style="199" bestFit="1" customWidth="1"/>
    <col min="4" max="4" width="10.6875" style="57"/>
    <col min="5" max="5" width="17.5625" style="57" bestFit="1" customWidth="1"/>
    <col min="6" max="6" width="10.6875" style="57"/>
    <col min="7" max="8" width="3.25" style="199" bestFit="1" customWidth="1"/>
    <col min="9" max="9" width="3.25" style="199" hidden="1" customWidth="1"/>
    <col min="10" max="10" width="4.125" style="199" bestFit="1" customWidth="1"/>
    <col min="11" max="11" width="44.5" style="199" hidden="1" customWidth="1"/>
    <col min="12" max="12" width="17.5625" style="57" customWidth="1"/>
    <col min="13" max="13" width="16.875" style="57" customWidth="1"/>
    <col min="14" max="14" width="15.9375" style="57" bestFit="1" customWidth="1"/>
    <col min="15" max="15" width="10.6875" style="57"/>
    <col min="16" max="16" width="14" style="57" customWidth="1"/>
    <col min="17" max="17" width="10.6875" style="200"/>
    <col min="18" max="18" width="10.6875" style="199"/>
    <col min="19" max="19" width="10.6875" style="200"/>
    <col min="20" max="16384" width="10.6875" style="57"/>
  </cols>
  <sheetData>
    <row r="1" spans="2:17">
      <c r="B1" s="57" t="s">
        <v>972</v>
      </c>
      <c r="D1" s="57">
        <v>1</v>
      </c>
    </row>
    <row r="2" spans="2:17">
      <c r="B2" s="57" t="s">
        <v>971</v>
      </c>
      <c r="D2" s="198">
        <v>1</v>
      </c>
      <c r="E2" s="198"/>
      <c r="L2" s="57" t="s">
        <v>513</v>
      </c>
      <c r="N2" s="198" t="s">
        <v>393</v>
      </c>
      <c r="O2" s="57" t="s">
        <v>638</v>
      </c>
      <c r="P2" s="57" t="s">
        <v>639</v>
      </c>
    </row>
    <row r="3" spans="2:17">
      <c r="B3" s="57" t="s">
        <v>969</v>
      </c>
      <c r="D3" s="198">
        <v>7</v>
      </c>
      <c r="E3" s="198"/>
      <c r="F3" s="267" t="s">
        <v>1003</v>
      </c>
      <c r="L3" s="57" t="s">
        <v>514</v>
      </c>
      <c r="M3" s="57" t="s">
        <v>523</v>
      </c>
      <c r="N3" s="198" t="s">
        <v>394</v>
      </c>
      <c r="O3" s="57">
        <v>10</v>
      </c>
      <c r="P3" s="57">
        <v>10</v>
      </c>
      <c r="Q3" s="200" t="s">
        <v>96</v>
      </c>
    </row>
    <row r="4" spans="2:17">
      <c r="B4" s="57" t="s">
        <v>970</v>
      </c>
      <c r="D4" s="198">
        <v>36</v>
      </c>
      <c r="E4" s="198"/>
      <c r="F4" s="57" t="s">
        <v>1004</v>
      </c>
      <c r="L4" s="57" t="s">
        <v>504</v>
      </c>
      <c r="M4" s="57" t="s">
        <v>515</v>
      </c>
      <c r="N4" s="198" t="s">
        <v>395</v>
      </c>
      <c r="O4" s="57">
        <v>12</v>
      </c>
      <c r="P4" s="201">
        <f>P3*1.5</f>
        <v>15</v>
      </c>
      <c r="Q4" s="200" t="s">
        <v>96</v>
      </c>
    </row>
    <row r="5" spans="2:17">
      <c r="D5" s="198"/>
      <c r="E5" s="198"/>
      <c r="F5" s="57" t="s">
        <v>1033</v>
      </c>
      <c r="G5" s="199" t="s">
        <v>1005</v>
      </c>
      <c r="L5" s="57" t="s">
        <v>505</v>
      </c>
      <c r="M5" s="57" t="s">
        <v>121</v>
      </c>
      <c r="N5" s="198" t="s">
        <v>396</v>
      </c>
      <c r="O5" s="57">
        <v>14</v>
      </c>
      <c r="P5" s="201">
        <f t="shared" ref="P5:P12" si="0">P4*1.5</f>
        <v>22.5</v>
      </c>
      <c r="Q5" s="200" t="s">
        <v>96</v>
      </c>
    </row>
    <row r="6" spans="2:17">
      <c r="D6" s="198"/>
      <c r="E6" s="198"/>
      <c r="F6" s="57" t="s">
        <v>1006</v>
      </c>
      <c r="L6" s="57" t="s">
        <v>506</v>
      </c>
      <c r="M6" s="57" t="s">
        <v>516</v>
      </c>
      <c r="N6" s="198" t="s">
        <v>397</v>
      </c>
      <c r="O6" s="57">
        <v>16</v>
      </c>
      <c r="P6" s="201">
        <f t="shared" si="0"/>
        <v>33.75</v>
      </c>
      <c r="Q6" s="200" t="s">
        <v>96</v>
      </c>
    </row>
    <row r="7" spans="2:17" ht="11.65">
      <c r="B7" s="266" t="s">
        <v>991</v>
      </c>
      <c r="C7" s="269"/>
      <c r="D7" s="198"/>
      <c r="E7" s="198">
        <f>60*10</f>
        <v>600</v>
      </c>
      <c r="G7" s="199" t="s">
        <v>1034</v>
      </c>
      <c r="L7" s="57" t="s">
        <v>507</v>
      </c>
      <c r="M7" s="57" t="s">
        <v>517</v>
      </c>
      <c r="N7" s="198" t="s">
        <v>398</v>
      </c>
      <c r="O7" s="57">
        <v>18</v>
      </c>
      <c r="P7" s="201">
        <f t="shared" si="0"/>
        <v>50.625</v>
      </c>
      <c r="Q7" s="200" t="s">
        <v>96</v>
      </c>
    </row>
    <row r="8" spans="2:17" ht="11.65">
      <c r="B8" s="266" t="s">
        <v>992</v>
      </c>
      <c r="C8" s="269"/>
      <c r="D8" s="198"/>
      <c r="E8" s="198">
        <f>200*30</f>
        <v>6000</v>
      </c>
      <c r="L8" s="57" t="s">
        <v>508</v>
      </c>
      <c r="M8" s="57" t="s">
        <v>518</v>
      </c>
      <c r="N8" s="198" t="s">
        <v>399</v>
      </c>
      <c r="O8" s="57">
        <v>20</v>
      </c>
      <c r="P8" s="201">
        <f t="shared" si="0"/>
        <v>75.9375</v>
      </c>
      <c r="Q8" s="200" t="s">
        <v>96</v>
      </c>
    </row>
    <row r="9" spans="2:17" ht="11.65">
      <c r="B9" s="266" t="s">
        <v>993</v>
      </c>
      <c r="C9" s="269"/>
      <c r="D9" s="198"/>
      <c r="E9" s="198">
        <f>40*16</f>
        <v>640</v>
      </c>
      <c r="L9" s="57" t="s">
        <v>510</v>
      </c>
      <c r="M9" s="57" t="s">
        <v>519</v>
      </c>
      <c r="N9" s="198" t="s">
        <v>400</v>
      </c>
      <c r="O9" s="57">
        <v>22</v>
      </c>
      <c r="P9" s="201">
        <f t="shared" si="0"/>
        <v>113.90625</v>
      </c>
      <c r="Q9" s="200" t="s">
        <v>96</v>
      </c>
    </row>
    <row r="10" spans="2:17" ht="11.65">
      <c r="B10" s="266" t="s">
        <v>994</v>
      </c>
      <c r="C10" s="269"/>
      <c r="D10" s="198"/>
      <c r="E10" s="198">
        <f>40*16</f>
        <v>640</v>
      </c>
      <c r="L10" s="57" t="s">
        <v>512</v>
      </c>
      <c r="M10" s="57" t="s">
        <v>520</v>
      </c>
      <c r="N10" s="198" t="s">
        <v>401</v>
      </c>
      <c r="O10" s="57">
        <v>24</v>
      </c>
      <c r="P10" s="201">
        <f t="shared" si="0"/>
        <v>170.859375</v>
      </c>
      <c r="Q10" s="200" t="s">
        <v>96</v>
      </c>
    </row>
    <row r="11" spans="2:17">
      <c r="D11" s="198"/>
      <c r="E11" s="198"/>
      <c r="L11" s="57" t="s">
        <v>511</v>
      </c>
      <c r="M11" s="57" t="s">
        <v>521</v>
      </c>
      <c r="N11" s="198" t="s">
        <v>402</v>
      </c>
      <c r="O11" s="57">
        <v>26</v>
      </c>
      <c r="P11" s="201">
        <f t="shared" si="0"/>
        <v>256.2890625</v>
      </c>
      <c r="Q11" s="200" t="s">
        <v>96</v>
      </c>
    </row>
    <row r="12" spans="2:17">
      <c r="D12" s="310"/>
      <c r="E12" s="310"/>
      <c r="F12" s="310"/>
      <c r="G12" s="311"/>
      <c r="H12" s="312"/>
      <c r="L12" s="57" t="s">
        <v>509</v>
      </c>
      <c r="M12" s="57" t="s">
        <v>522</v>
      </c>
      <c r="O12" s="57">
        <v>28</v>
      </c>
      <c r="P12" s="201">
        <f t="shared" si="0"/>
        <v>384.43359375</v>
      </c>
      <c r="Q12" s="200" t="s">
        <v>96</v>
      </c>
    </row>
    <row r="13" spans="2:17">
      <c r="B13" s="203"/>
      <c r="C13" s="202">
        <f>SUM(C14:C33)</f>
        <v>217</v>
      </c>
      <c r="D13" s="313"/>
      <c r="E13" s="313"/>
      <c r="F13" s="313"/>
      <c r="G13" s="313"/>
      <c r="H13" s="312"/>
      <c r="L13" s="57" t="s">
        <v>651</v>
      </c>
      <c r="M13" s="57" t="s">
        <v>652</v>
      </c>
    </row>
    <row r="14" spans="2:17">
      <c r="B14" s="204" t="s">
        <v>432</v>
      </c>
      <c r="C14" s="205">
        <v>0</v>
      </c>
      <c r="D14" s="294"/>
      <c r="E14" s="294"/>
      <c r="F14" s="294"/>
      <c r="G14" s="294"/>
      <c r="H14" s="312"/>
      <c r="K14" s="206" t="s">
        <v>459</v>
      </c>
      <c r="L14" s="206" t="s">
        <v>460</v>
      </c>
      <c r="M14" s="206" t="s">
        <v>804</v>
      </c>
      <c r="N14" s="206" t="s">
        <v>461</v>
      </c>
    </row>
    <row r="15" spans="2:17">
      <c r="B15" s="204" t="s">
        <v>1143</v>
      </c>
      <c r="C15" s="205">
        <v>20</v>
      </c>
      <c r="D15" s="294"/>
      <c r="E15" s="294"/>
      <c r="F15" s="294"/>
      <c r="G15" s="294"/>
      <c r="H15" s="312"/>
      <c r="K15" s="207" t="s">
        <v>159</v>
      </c>
      <c r="L15" s="240">
        <v>20</v>
      </c>
      <c r="M15" s="207">
        <v>3</v>
      </c>
      <c r="N15" s="208">
        <v>10000</v>
      </c>
      <c r="P15" s="244" t="s">
        <v>805</v>
      </c>
      <c r="Q15" s="245" t="s">
        <v>806</v>
      </c>
    </row>
    <row r="16" spans="2:17">
      <c r="B16" s="204" t="s">
        <v>433</v>
      </c>
      <c r="C16" s="205">
        <v>1</v>
      </c>
      <c r="D16" s="294"/>
      <c r="E16" s="294"/>
      <c r="F16" s="294"/>
      <c r="G16" s="294"/>
      <c r="H16" s="312"/>
      <c r="K16" s="207" t="s">
        <v>160</v>
      </c>
      <c r="L16" s="240">
        <v>100</v>
      </c>
      <c r="M16" s="207">
        <v>5</v>
      </c>
      <c r="N16" s="208">
        <v>100000</v>
      </c>
      <c r="P16" s="57" t="s">
        <v>807</v>
      </c>
      <c r="Q16" s="200">
        <v>-20</v>
      </c>
    </row>
    <row r="17" spans="2:17">
      <c r="B17" s="204" t="s">
        <v>434</v>
      </c>
      <c r="C17" s="205">
        <v>1</v>
      </c>
      <c r="D17" s="294"/>
      <c r="E17" s="294"/>
      <c r="F17" s="294"/>
      <c r="G17" s="294"/>
      <c r="H17" s="312"/>
      <c r="K17" s="207" t="s">
        <v>161</v>
      </c>
      <c r="L17" s="240">
        <v>500</v>
      </c>
      <c r="M17" s="207">
        <v>10</v>
      </c>
      <c r="N17" s="208">
        <v>250000</v>
      </c>
      <c r="P17" s="57" t="s">
        <v>808</v>
      </c>
      <c r="Q17" s="200">
        <v>-50</v>
      </c>
    </row>
    <row r="18" spans="2:17">
      <c r="B18" s="204" t="s">
        <v>154</v>
      </c>
      <c r="C18" s="205">
        <v>2</v>
      </c>
      <c r="D18" s="294"/>
      <c r="E18" s="294"/>
      <c r="F18" s="294"/>
      <c r="G18" s="294"/>
      <c r="H18" s="312"/>
      <c r="K18" s="207" t="s">
        <v>803</v>
      </c>
      <c r="L18" s="240">
        <v>2500</v>
      </c>
      <c r="M18" s="207">
        <v>15</v>
      </c>
      <c r="N18" s="208">
        <v>1000000</v>
      </c>
      <c r="P18" s="57" t="s">
        <v>809</v>
      </c>
      <c r="Q18" s="200">
        <v>-5</v>
      </c>
    </row>
    <row r="19" spans="2:17">
      <c r="B19" s="204" t="s">
        <v>135</v>
      </c>
      <c r="C19" s="205">
        <v>37</v>
      </c>
      <c r="D19" s="294"/>
      <c r="E19" s="294"/>
      <c r="F19" s="294"/>
      <c r="G19" s="294"/>
      <c r="H19" s="312"/>
      <c r="K19" s="207" t="s">
        <v>247</v>
      </c>
      <c r="L19" s="240">
        <v>7500</v>
      </c>
      <c r="M19" s="207">
        <v>20</v>
      </c>
      <c r="N19" s="208">
        <v>2500000</v>
      </c>
      <c r="P19" s="57" t="s">
        <v>810</v>
      </c>
      <c r="Q19" s="200">
        <v>-5</v>
      </c>
    </row>
    <row r="20" spans="2:17">
      <c r="B20" s="204" t="s">
        <v>435</v>
      </c>
      <c r="C20" s="205">
        <v>4</v>
      </c>
      <c r="D20" s="294"/>
      <c r="E20" s="294"/>
      <c r="F20" s="294"/>
      <c r="G20" s="294"/>
      <c r="H20" s="312"/>
      <c r="K20" s="207" t="s">
        <v>162</v>
      </c>
      <c r="L20" s="242">
        <f>L19*5</f>
        <v>37500</v>
      </c>
      <c r="M20" s="207">
        <v>30</v>
      </c>
      <c r="N20" s="208">
        <v>5000000</v>
      </c>
      <c r="P20" s="57" t="s">
        <v>811</v>
      </c>
      <c r="Q20" s="200">
        <v>0</v>
      </c>
    </row>
    <row r="21" spans="2:17">
      <c r="B21" s="204" t="s">
        <v>436</v>
      </c>
      <c r="C21" s="205">
        <v>0</v>
      </c>
      <c r="D21" s="294"/>
      <c r="E21" s="294"/>
      <c r="F21" s="294"/>
      <c r="G21" s="294"/>
      <c r="H21" s="312"/>
      <c r="K21" s="207" t="s">
        <v>163</v>
      </c>
      <c r="L21" s="242">
        <f>L20*5</f>
        <v>187500</v>
      </c>
      <c r="M21" s="241">
        <v>40</v>
      </c>
      <c r="N21" s="208">
        <v>10000000</v>
      </c>
      <c r="P21" s="57" t="s">
        <v>812</v>
      </c>
      <c r="Q21" s="200">
        <v>1</v>
      </c>
    </row>
    <row r="22" spans="2:17">
      <c r="B22" s="204" t="s">
        <v>136</v>
      </c>
      <c r="C22" s="205">
        <v>95</v>
      </c>
      <c r="D22" s="294"/>
      <c r="E22" s="294"/>
      <c r="F22" s="294"/>
      <c r="G22" s="294"/>
      <c r="H22" s="310"/>
      <c r="K22" s="207" t="s">
        <v>164</v>
      </c>
      <c r="L22" s="242">
        <f>L21*5</f>
        <v>937500</v>
      </c>
      <c r="M22" s="241">
        <v>50</v>
      </c>
      <c r="N22" s="208">
        <v>25000000</v>
      </c>
      <c r="P22" s="57" t="s">
        <v>813</v>
      </c>
      <c r="Q22" s="200">
        <v>2</v>
      </c>
    </row>
    <row r="23" spans="2:17">
      <c r="B23" s="204" t="s">
        <v>155</v>
      </c>
      <c r="C23" s="205">
        <v>22</v>
      </c>
      <c r="D23" s="294"/>
      <c r="E23" s="294"/>
      <c r="F23" s="294"/>
      <c r="G23" s="294"/>
      <c r="H23" s="310"/>
      <c r="K23" s="207"/>
      <c r="L23" s="242"/>
      <c r="M23" s="241"/>
      <c r="N23" s="309"/>
    </row>
    <row r="24" spans="2:17">
      <c r="B24" s="204" t="s">
        <v>437</v>
      </c>
      <c r="C24" s="205">
        <v>0</v>
      </c>
      <c r="D24" s="294"/>
      <c r="E24" s="294"/>
      <c r="F24" s="294"/>
      <c r="G24" s="294"/>
      <c r="H24" s="310"/>
      <c r="K24" s="207" t="s">
        <v>246</v>
      </c>
      <c r="L24" s="242">
        <f>L22*5</f>
        <v>4687500</v>
      </c>
      <c r="M24" s="241">
        <v>100</v>
      </c>
      <c r="P24" s="57" t="s">
        <v>814</v>
      </c>
      <c r="Q24" s="200">
        <v>1</v>
      </c>
    </row>
    <row r="25" spans="2:17">
      <c r="B25" s="204" t="s">
        <v>438</v>
      </c>
      <c r="C25" s="205">
        <v>0</v>
      </c>
      <c r="D25" s="294"/>
      <c r="E25" s="294"/>
      <c r="F25" s="294"/>
      <c r="G25" s="294"/>
      <c r="H25" s="310"/>
      <c r="P25" s="57" t="s">
        <v>815</v>
      </c>
      <c r="Q25" s="200">
        <v>2</v>
      </c>
    </row>
    <row r="26" spans="2:17">
      <c r="B26" s="204" t="s">
        <v>220</v>
      </c>
      <c r="C26" s="205">
        <v>7</v>
      </c>
      <c r="D26" s="294"/>
      <c r="E26" s="294"/>
      <c r="F26" s="294"/>
      <c r="G26" s="294"/>
      <c r="H26" s="310"/>
      <c r="K26" s="209" t="s">
        <v>649</v>
      </c>
      <c r="L26" s="210" t="s">
        <v>650</v>
      </c>
      <c r="M26" s="210"/>
      <c r="P26" s="57" t="s">
        <v>816</v>
      </c>
      <c r="Q26" s="200">
        <v>5</v>
      </c>
    </row>
    <row r="27" spans="2:17">
      <c r="B27" s="204" t="s">
        <v>439</v>
      </c>
      <c r="C27" s="205">
        <v>0</v>
      </c>
      <c r="D27" s="294"/>
      <c r="E27" s="294"/>
      <c r="F27" s="294"/>
      <c r="G27" s="294"/>
      <c r="H27" s="310"/>
      <c r="K27" s="198"/>
      <c r="P27" s="57" t="s">
        <v>817</v>
      </c>
      <c r="Q27" s="200">
        <v>10</v>
      </c>
    </row>
    <row r="28" spans="2:17">
      <c r="B28" s="204" t="s">
        <v>440</v>
      </c>
      <c r="C28" s="205">
        <v>3</v>
      </c>
      <c r="D28" s="294"/>
      <c r="E28" s="294"/>
      <c r="F28" s="294"/>
      <c r="G28" s="294"/>
      <c r="H28" s="310"/>
    </row>
    <row r="29" spans="2:17">
      <c r="B29" s="204" t="s">
        <v>441</v>
      </c>
      <c r="C29" s="205">
        <v>0</v>
      </c>
      <c r="D29" s="294"/>
      <c r="E29" s="294"/>
      <c r="F29" s="294"/>
      <c r="G29" s="294"/>
      <c r="H29" s="310"/>
      <c r="K29" s="199" t="s">
        <v>787</v>
      </c>
    </row>
    <row r="30" spans="2:17">
      <c r="B30" s="204" t="s">
        <v>442</v>
      </c>
      <c r="C30" s="205">
        <v>25</v>
      </c>
      <c r="D30" s="294"/>
      <c r="E30" s="294"/>
      <c r="F30" s="294"/>
      <c r="G30" s="294"/>
      <c r="H30" s="310"/>
      <c r="I30" s="211"/>
      <c r="J30" s="211"/>
      <c r="K30" s="199" t="s">
        <v>788</v>
      </c>
    </row>
    <row r="31" spans="2:17" ht="13.5">
      <c r="B31" s="204" t="s">
        <v>443</v>
      </c>
      <c r="C31" s="205">
        <v>0</v>
      </c>
      <c r="D31" s="294"/>
      <c r="E31" s="294"/>
      <c r="F31" s="294"/>
      <c r="G31" s="294"/>
      <c r="H31" s="310"/>
      <c r="K31" s="249" t="s">
        <v>918</v>
      </c>
    </row>
    <row r="32" spans="2:17">
      <c r="B32" s="204" t="s">
        <v>444</v>
      </c>
      <c r="C32" s="205">
        <v>0</v>
      </c>
      <c r="D32" s="294"/>
      <c r="E32" s="294"/>
      <c r="F32" s="294"/>
      <c r="G32" s="294"/>
      <c r="H32" s="310"/>
    </row>
    <row r="33" spans="2:17">
      <c r="B33" s="204" t="s">
        <v>445</v>
      </c>
      <c r="C33" s="205">
        <v>0</v>
      </c>
      <c r="D33" s="294"/>
      <c r="E33" s="294"/>
      <c r="F33" s="294"/>
      <c r="G33" s="294"/>
      <c r="H33" s="310"/>
    </row>
    <row r="34" spans="2:17">
      <c r="B34" s="292"/>
      <c r="C34" s="293"/>
      <c r="D34" s="294"/>
      <c r="E34" s="294"/>
      <c r="F34" s="294"/>
      <c r="G34" s="294"/>
      <c r="H34" s="312"/>
    </row>
    <row r="35" spans="2:17">
      <c r="B35" s="212" t="s">
        <v>476</v>
      </c>
    </row>
    <row r="36" spans="2:17">
      <c r="B36" s="213" t="s">
        <v>474</v>
      </c>
    </row>
    <row r="37" spans="2:17">
      <c r="B37" s="212" t="s">
        <v>473</v>
      </c>
    </row>
    <row r="38" spans="2:17">
      <c r="B38" s="212" t="s">
        <v>475</v>
      </c>
    </row>
    <row r="39" spans="2:17">
      <c r="B39" s="57" t="s">
        <v>455</v>
      </c>
    </row>
    <row r="40" spans="2:17">
      <c r="B40" s="214" t="s">
        <v>137</v>
      </c>
      <c r="C40" s="215" t="s">
        <v>79</v>
      </c>
      <c r="D40" s="214" t="s">
        <v>456</v>
      </c>
      <c r="E40" s="214"/>
      <c r="F40" s="215" t="s">
        <v>138</v>
      </c>
      <c r="G40" s="215" t="s">
        <v>146</v>
      </c>
      <c r="H40" s="215" t="s">
        <v>148</v>
      </c>
      <c r="I40" s="215"/>
      <c r="J40" s="215" t="s">
        <v>157</v>
      </c>
      <c r="K40" s="215" t="s">
        <v>140</v>
      </c>
      <c r="L40" s="215" t="s">
        <v>141</v>
      </c>
      <c r="M40" s="215" t="s">
        <v>142</v>
      </c>
      <c r="N40" s="215" t="s">
        <v>143</v>
      </c>
      <c r="Q40" s="243" t="s">
        <v>357</v>
      </c>
    </row>
    <row r="41" spans="2:17">
      <c r="B41" s="57" t="s">
        <v>457</v>
      </c>
      <c r="C41" s="199">
        <v>11</v>
      </c>
      <c r="D41" s="57" t="s">
        <v>458</v>
      </c>
      <c r="E41" s="57" t="s">
        <v>926</v>
      </c>
      <c r="F41" s="57" t="s">
        <v>136</v>
      </c>
      <c r="G41" s="199" t="s">
        <v>147</v>
      </c>
      <c r="H41" s="199">
        <v>16</v>
      </c>
      <c r="J41" s="199">
        <v>0</v>
      </c>
      <c r="K41" s="199" t="s">
        <v>144</v>
      </c>
      <c r="L41" s="199" t="s">
        <v>483</v>
      </c>
      <c r="M41" s="199" t="s">
        <v>484</v>
      </c>
    </row>
    <row r="42" spans="2:17">
      <c r="C42" s="199">
        <v>11</v>
      </c>
    </row>
    <row r="43" spans="2:17">
      <c r="B43" s="57" t="s">
        <v>541</v>
      </c>
      <c r="C43" s="199">
        <v>15</v>
      </c>
      <c r="D43" s="57" t="s">
        <v>542</v>
      </c>
      <c r="E43" s="57" t="s">
        <v>921</v>
      </c>
      <c r="F43" s="57" t="s">
        <v>136</v>
      </c>
      <c r="G43" s="199" t="s">
        <v>147</v>
      </c>
      <c r="H43" s="199">
        <v>36</v>
      </c>
      <c r="J43" s="199">
        <v>2</v>
      </c>
      <c r="K43" s="199" t="s">
        <v>144</v>
      </c>
      <c r="L43" s="199" t="s">
        <v>543</v>
      </c>
    </row>
    <row r="44" spans="2:17">
      <c r="B44" s="57" t="s">
        <v>552</v>
      </c>
      <c r="C44" s="199">
        <v>7</v>
      </c>
      <c r="D44" s="57" t="s">
        <v>553</v>
      </c>
      <c r="F44" s="57" t="s">
        <v>136</v>
      </c>
      <c r="G44" s="199" t="s">
        <v>151</v>
      </c>
      <c r="H44" s="199">
        <v>32</v>
      </c>
      <c r="J44" s="199">
        <v>3</v>
      </c>
      <c r="K44" s="199" t="s">
        <v>144</v>
      </c>
    </row>
    <row r="45" spans="2:17">
      <c r="B45" s="57" t="s">
        <v>976</v>
      </c>
      <c r="C45" s="199">
        <v>127</v>
      </c>
      <c r="D45" s="57" t="s">
        <v>977</v>
      </c>
      <c r="F45" s="57" t="s">
        <v>154</v>
      </c>
      <c r="G45" s="199" t="s">
        <v>151</v>
      </c>
      <c r="H45" s="199">
        <v>148</v>
      </c>
      <c r="J45" s="199">
        <v>0</v>
      </c>
      <c r="K45" s="199" t="s">
        <v>230</v>
      </c>
      <c r="L45" s="57" t="s">
        <v>978</v>
      </c>
      <c r="M45" s="57" t="s">
        <v>770</v>
      </c>
      <c r="N45" s="57" t="s">
        <v>979</v>
      </c>
    </row>
    <row r="46" spans="2:17">
      <c r="B46" s="57" t="s">
        <v>980</v>
      </c>
      <c r="C46" s="199">
        <v>26</v>
      </c>
      <c r="D46" s="57" t="s">
        <v>981</v>
      </c>
      <c r="F46" s="57" t="s">
        <v>442</v>
      </c>
      <c r="G46" s="199" t="s">
        <v>151</v>
      </c>
      <c r="H46" s="199">
        <v>27</v>
      </c>
      <c r="K46" s="199" t="s">
        <v>152</v>
      </c>
      <c r="L46" s="57" t="s">
        <v>982</v>
      </c>
      <c r="M46" s="57" t="s">
        <v>983</v>
      </c>
      <c r="N46" s="57" t="s">
        <v>984</v>
      </c>
    </row>
    <row r="47" spans="2:17">
      <c r="B47" s="57" t="s">
        <v>1022</v>
      </c>
      <c r="C47" s="199">
        <v>68</v>
      </c>
      <c r="D47" s="57" t="s">
        <v>1023</v>
      </c>
      <c r="F47" s="57" t="s">
        <v>433</v>
      </c>
      <c r="G47" s="199" t="s">
        <v>147</v>
      </c>
      <c r="H47" s="199">
        <v>33</v>
      </c>
      <c r="J47" s="199">
        <v>0</v>
      </c>
      <c r="K47" s="199" t="s">
        <v>152</v>
      </c>
    </row>
    <row r="48" spans="2:17">
      <c r="B48" s="214" t="s">
        <v>137</v>
      </c>
      <c r="C48" s="215" t="s">
        <v>79</v>
      </c>
      <c r="D48" s="214" t="s">
        <v>456</v>
      </c>
      <c r="E48" s="214" t="s">
        <v>805</v>
      </c>
      <c r="F48" s="215" t="s">
        <v>138</v>
      </c>
      <c r="G48" s="215" t="s">
        <v>146</v>
      </c>
      <c r="H48" s="215" t="s">
        <v>148</v>
      </c>
      <c r="I48" s="215"/>
      <c r="J48" s="215" t="s">
        <v>157</v>
      </c>
      <c r="K48" s="215" t="s">
        <v>140</v>
      </c>
      <c r="L48" s="215" t="s">
        <v>141</v>
      </c>
      <c r="M48" s="215" t="s">
        <v>142</v>
      </c>
      <c r="N48" s="215" t="s">
        <v>143</v>
      </c>
      <c r="Q48" s="243" t="s">
        <v>357</v>
      </c>
    </row>
    <row r="49" spans="1:19" s="218" customFormat="1">
      <c r="B49" s="216" t="s">
        <v>653</v>
      </c>
      <c r="C49" s="217">
        <v>68</v>
      </c>
      <c r="D49" s="216" t="s">
        <v>582</v>
      </c>
      <c r="E49" s="216" t="s">
        <v>919</v>
      </c>
      <c r="F49" s="217" t="s">
        <v>448</v>
      </c>
      <c r="G49" s="217" t="s">
        <v>147</v>
      </c>
      <c r="H49" s="217">
        <v>28</v>
      </c>
      <c r="I49" s="217"/>
      <c r="J49" s="217">
        <v>0</v>
      </c>
      <c r="K49" s="217" t="s">
        <v>144</v>
      </c>
      <c r="L49" s="217" t="s">
        <v>449</v>
      </c>
      <c r="M49" s="217" t="s">
        <v>450</v>
      </c>
      <c r="N49" s="217" t="s">
        <v>451</v>
      </c>
      <c r="Q49" s="222" t="s">
        <v>358</v>
      </c>
      <c r="R49" s="219"/>
      <c r="S49" s="220"/>
    </row>
    <row r="50" spans="1:19" s="218" customFormat="1">
      <c r="B50" s="216" t="s">
        <v>150</v>
      </c>
      <c r="C50" s="217">
        <v>70</v>
      </c>
      <c r="D50" s="216" t="s">
        <v>482</v>
      </c>
      <c r="E50" s="216" t="s">
        <v>923</v>
      </c>
      <c r="F50" s="217" t="s">
        <v>139</v>
      </c>
      <c r="G50" s="217" t="s">
        <v>151</v>
      </c>
      <c r="H50" s="217">
        <v>37</v>
      </c>
      <c r="I50" s="217"/>
      <c r="J50" s="217">
        <v>3</v>
      </c>
      <c r="K50" s="217" t="s">
        <v>144</v>
      </c>
      <c r="L50" s="217" t="s">
        <v>452</v>
      </c>
      <c r="M50" s="217" t="s">
        <v>453</v>
      </c>
      <c r="N50" s="217" t="s">
        <v>454</v>
      </c>
      <c r="Q50" s="222" t="s">
        <v>359</v>
      </c>
      <c r="R50" s="219"/>
      <c r="S50" s="220"/>
    </row>
    <row r="51" spans="1:19" s="218" customFormat="1">
      <c r="B51" s="216" t="s">
        <v>261</v>
      </c>
      <c r="C51" s="217">
        <v>89</v>
      </c>
      <c r="D51" s="216" t="s">
        <v>477</v>
      </c>
      <c r="E51" s="216" t="s">
        <v>920</v>
      </c>
      <c r="F51" s="217" t="s">
        <v>485</v>
      </c>
      <c r="G51" s="217" t="s">
        <v>151</v>
      </c>
      <c r="H51" s="217">
        <v>76</v>
      </c>
      <c r="I51" s="217"/>
      <c r="J51" s="217">
        <v>0</v>
      </c>
      <c r="K51" s="217" t="s">
        <v>144</v>
      </c>
      <c r="L51" s="217" t="s">
        <v>479</v>
      </c>
      <c r="M51" s="217" t="s">
        <v>480</v>
      </c>
      <c r="N51" s="217" t="s">
        <v>481</v>
      </c>
      <c r="Q51" s="222" t="s">
        <v>58</v>
      </c>
      <c r="R51" s="221">
        <v>7</v>
      </c>
      <c r="S51" s="222" t="s">
        <v>364</v>
      </c>
    </row>
    <row r="52" spans="1:19" s="218" customFormat="1">
      <c r="B52" s="216" t="s">
        <v>486</v>
      </c>
      <c r="C52" s="217">
        <v>62</v>
      </c>
      <c r="D52" s="216" t="s">
        <v>487</v>
      </c>
      <c r="E52" s="216" t="s">
        <v>922</v>
      </c>
      <c r="F52" s="217" t="s">
        <v>478</v>
      </c>
      <c r="G52" s="217" t="s">
        <v>151</v>
      </c>
      <c r="H52" s="217">
        <v>148</v>
      </c>
      <c r="I52" s="217"/>
      <c r="J52" s="217">
        <v>9</v>
      </c>
      <c r="K52" s="217" t="s">
        <v>144</v>
      </c>
      <c r="L52" s="217" t="s">
        <v>646</v>
      </c>
      <c r="M52" s="217" t="s">
        <v>647</v>
      </c>
      <c r="N52" s="217" t="s">
        <v>648</v>
      </c>
      <c r="Q52" s="222"/>
      <c r="R52" s="219"/>
      <c r="S52" s="220"/>
    </row>
    <row r="53" spans="1:19" s="218" customFormat="1">
      <c r="B53" s="216" t="s">
        <v>640</v>
      </c>
      <c r="C53" s="217">
        <v>75</v>
      </c>
      <c r="D53" s="216" t="s">
        <v>641</v>
      </c>
      <c r="E53" s="216"/>
      <c r="F53" s="217" t="s">
        <v>478</v>
      </c>
      <c r="G53" s="217" t="s">
        <v>147</v>
      </c>
      <c r="H53" s="217">
        <v>130</v>
      </c>
      <c r="I53" s="217"/>
      <c r="J53" s="217">
        <v>0</v>
      </c>
      <c r="K53" s="217" t="s">
        <v>144</v>
      </c>
      <c r="L53" s="217" t="s">
        <v>642</v>
      </c>
      <c r="M53" s="217" t="s">
        <v>540</v>
      </c>
      <c r="N53" s="217"/>
      <c r="Q53" s="222"/>
      <c r="R53" s="219"/>
      <c r="S53" s="220"/>
    </row>
    <row r="54" spans="1:19" s="218" customFormat="1">
      <c r="B54" s="216"/>
      <c r="C54" s="217"/>
      <c r="D54" s="216" t="s">
        <v>1011</v>
      </c>
      <c r="E54" s="216"/>
      <c r="F54" s="217" t="s">
        <v>478</v>
      </c>
      <c r="G54" s="217" t="s">
        <v>147</v>
      </c>
      <c r="H54" s="217"/>
      <c r="I54" s="217"/>
      <c r="J54" s="217"/>
      <c r="K54" s="217"/>
      <c r="L54" s="217"/>
      <c r="M54" s="217"/>
      <c r="N54" s="217"/>
      <c r="Q54" s="222"/>
      <c r="R54" s="219"/>
      <c r="S54" s="220"/>
    </row>
    <row r="55" spans="1:19" s="218" customFormat="1">
      <c r="B55" s="216" t="s">
        <v>643</v>
      </c>
      <c r="C55" s="217">
        <v>31</v>
      </c>
      <c r="D55" s="216" t="s">
        <v>782</v>
      </c>
      <c r="E55" s="216"/>
      <c r="F55" s="217" t="s">
        <v>644</v>
      </c>
      <c r="G55" s="217" t="s">
        <v>147</v>
      </c>
      <c r="H55" s="217">
        <v>31</v>
      </c>
      <c r="I55" s="217"/>
      <c r="J55" s="217">
        <v>28</v>
      </c>
      <c r="K55" s="217" t="s">
        <v>493</v>
      </c>
      <c r="L55" s="217" t="s">
        <v>645</v>
      </c>
      <c r="M55" s="217"/>
      <c r="N55" s="217"/>
      <c r="Q55" s="222"/>
      <c r="R55" s="219"/>
      <c r="S55" s="220"/>
    </row>
    <row r="56" spans="1:19" s="218" customFormat="1">
      <c r="B56" s="216" t="s">
        <v>789</v>
      </c>
      <c r="C56" s="217">
        <v>107</v>
      </c>
      <c r="D56" s="216" t="s">
        <v>781</v>
      </c>
      <c r="E56" s="216"/>
      <c r="F56" s="217" t="s">
        <v>136</v>
      </c>
      <c r="G56" s="217" t="s">
        <v>151</v>
      </c>
      <c r="H56" s="217">
        <v>44</v>
      </c>
      <c r="I56" s="217"/>
      <c r="J56" s="217">
        <v>0</v>
      </c>
      <c r="K56" s="217" t="s">
        <v>144</v>
      </c>
      <c r="L56" s="217" t="s">
        <v>488</v>
      </c>
      <c r="M56" s="217" t="s">
        <v>489</v>
      </c>
      <c r="N56" s="217" t="s">
        <v>490</v>
      </c>
      <c r="Q56" s="222"/>
      <c r="R56" s="219"/>
      <c r="S56" s="220"/>
    </row>
    <row r="57" spans="1:19" s="218" customFormat="1">
      <c r="B57" s="216" t="s">
        <v>145</v>
      </c>
      <c r="C57" s="217">
        <v>77</v>
      </c>
      <c r="D57" s="216" t="s">
        <v>1031</v>
      </c>
      <c r="E57" s="216" t="s">
        <v>971</v>
      </c>
      <c r="F57" s="217" t="s">
        <v>491</v>
      </c>
      <c r="G57" s="217" t="s">
        <v>151</v>
      </c>
      <c r="H57" s="217">
        <v>41</v>
      </c>
      <c r="I57" s="217"/>
      <c r="J57" s="217">
        <v>0</v>
      </c>
      <c r="K57" s="217" t="s">
        <v>152</v>
      </c>
      <c r="L57" s="217" t="s">
        <v>498</v>
      </c>
      <c r="M57" s="217" t="s">
        <v>449</v>
      </c>
      <c r="N57" s="217" t="s">
        <v>499</v>
      </c>
      <c r="Q57" s="222"/>
      <c r="R57" s="219"/>
      <c r="S57" s="220"/>
    </row>
    <row r="58" spans="1:19" s="218" customFormat="1">
      <c r="B58" s="216" t="s">
        <v>497</v>
      </c>
      <c r="C58" s="217">
        <v>188</v>
      </c>
      <c r="D58" s="216" t="s">
        <v>756</v>
      </c>
      <c r="E58" s="216"/>
      <c r="F58" s="217" t="s">
        <v>492</v>
      </c>
      <c r="G58" s="217" t="s">
        <v>147</v>
      </c>
      <c r="H58" s="217">
        <v>89</v>
      </c>
      <c r="I58" s="217"/>
      <c r="J58" s="217">
        <v>0</v>
      </c>
      <c r="K58" s="217" t="s">
        <v>493</v>
      </c>
      <c r="L58" s="217" t="s">
        <v>494</v>
      </c>
      <c r="M58" s="217" t="s">
        <v>495</v>
      </c>
      <c r="N58" s="217" t="s">
        <v>496</v>
      </c>
      <c r="Q58" s="222"/>
      <c r="R58" s="219"/>
      <c r="S58" s="220"/>
    </row>
    <row r="59" spans="1:19" s="218" customFormat="1">
      <c r="B59" s="216" t="s">
        <v>503</v>
      </c>
      <c r="C59" s="217">
        <v>40</v>
      </c>
      <c r="D59" s="216" t="s">
        <v>757</v>
      </c>
      <c r="E59" s="216" t="s">
        <v>985</v>
      </c>
      <c r="F59" s="217" t="s">
        <v>136</v>
      </c>
      <c r="G59" s="217" t="s">
        <v>151</v>
      </c>
      <c r="H59" s="217">
        <v>37</v>
      </c>
      <c r="I59" s="217"/>
      <c r="J59" s="217">
        <v>5</v>
      </c>
      <c r="K59" s="217" t="s">
        <v>493</v>
      </c>
      <c r="L59" s="217" t="s">
        <v>500</v>
      </c>
      <c r="M59" s="217" t="s">
        <v>501</v>
      </c>
      <c r="N59" s="217" t="s">
        <v>502</v>
      </c>
      <c r="Q59" s="222"/>
      <c r="R59" s="219"/>
      <c r="S59" s="220"/>
    </row>
    <row r="60" spans="1:19" s="218" customFormat="1">
      <c r="B60" s="216" t="s">
        <v>715</v>
      </c>
      <c r="C60" s="217">
        <v>72</v>
      </c>
      <c r="D60" s="216" t="s">
        <v>758</v>
      </c>
      <c r="E60" s="216" t="s">
        <v>1083</v>
      </c>
      <c r="F60" s="217" t="s">
        <v>478</v>
      </c>
      <c r="G60" s="217" t="s">
        <v>147</v>
      </c>
      <c r="H60" s="217">
        <v>239</v>
      </c>
      <c r="I60" s="217"/>
      <c r="J60" s="217">
        <v>0</v>
      </c>
      <c r="K60" s="217" t="s">
        <v>144</v>
      </c>
      <c r="L60" s="217" t="s">
        <v>712</v>
      </c>
      <c r="M60" s="217" t="s">
        <v>713</v>
      </c>
      <c r="N60" s="217" t="s">
        <v>714</v>
      </c>
      <c r="Q60" s="222"/>
      <c r="R60" s="219"/>
      <c r="S60" s="220"/>
    </row>
    <row r="61" spans="1:19" s="218" customFormat="1">
      <c r="B61" s="297" t="s">
        <v>716</v>
      </c>
      <c r="C61" s="298">
        <v>44</v>
      </c>
      <c r="D61" s="297" t="s">
        <v>759</v>
      </c>
      <c r="E61" s="297" t="s">
        <v>1082</v>
      </c>
      <c r="F61" s="298" t="s">
        <v>485</v>
      </c>
      <c r="G61" s="298" t="s">
        <v>147</v>
      </c>
      <c r="H61" s="298">
        <v>58</v>
      </c>
      <c r="I61" s="298"/>
      <c r="J61" s="298">
        <v>0</v>
      </c>
      <c r="K61" s="298" t="s">
        <v>144</v>
      </c>
      <c r="L61" s="298" t="s">
        <v>717</v>
      </c>
      <c r="M61" s="217" t="s">
        <v>718</v>
      </c>
      <c r="N61" s="217" t="s">
        <v>719</v>
      </c>
      <c r="Q61" s="222"/>
      <c r="R61" s="219"/>
      <c r="S61" s="220"/>
    </row>
    <row r="62" spans="1:19">
      <c r="A62" s="223" t="s">
        <v>1129</v>
      </c>
      <c r="B62" s="223" t="s">
        <v>137</v>
      </c>
      <c r="C62" s="207"/>
      <c r="D62" s="299" t="s">
        <v>1102</v>
      </c>
      <c r="E62" s="223"/>
      <c r="F62" s="207" t="s">
        <v>138</v>
      </c>
      <c r="G62" s="207" t="s">
        <v>146</v>
      </c>
      <c r="H62" s="207" t="s">
        <v>148</v>
      </c>
      <c r="I62" s="207"/>
      <c r="J62" s="207"/>
      <c r="K62" s="207"/>
      <c r="L62" s="300" t="s">
        <v>141</v>
      </c>
      <c r="M62" s="241"/>
      <c r="N62" s="207"/>
      <c r="Q62" s="224"/>
    </row>
    <row r="63" spans="1:19" s="218" customFormat="1">
      <c r="A63" s="304" t="s">
        <v>1136</v>
      </c>
      <c r="B63" s="304" t="s">
        <v>1137</v>
      </c>
      <c r="C63" s="305">
        <v>142</v>
      </c>
      <c r="D63" s="306" t="s">
        <v>1138</v>
      </c>
      <c r="E63" s="216" t="s">
        <v>1151</v>
      </c>
      <c r="F63" s="217" t="s">
        <v>434</v>
      </c>
      <c r="G63" s="217" t="s">
        <v>147</v>
      </c>
      <c r="H63" s="217">
        <v>30</v>
      </c>
      <c r="I63" s="217"/>
      <c r="J63" s="217">
        <v>0</v>
      </c>
      <c r="K63" s="217" t="s">
        <v>144</v>
      </c>
      <c r="L63" s="302" t="s">
        <v>1141</v>
      </c>
      <c r="M63" s="303"/>
      <c r="N63" s="217"/>
      <c r="Q63" s="222" t="s">
        <v>1</v>
      </c>
      <c r="R63" s="221">
        <v>18</v>
      </c>
      <c r="S63" s="222" t="s">
        <v>363</v>
      </c>
    </row>
    <row r="64" spans="1:19" s="218" customFormat="1">
      <c r="A64" s="216" t="s">
        <v>1136</v>
      </c>
      <c r="B64" s="216" t="s">
        <v>1142</v>
      </c>
      <c r="C64" s="217">
        <v>125</v>
      </c>
      <c r="D64" s="301" t="s">
        <v>1139</v>
      </c>
      <c r="E64" s="216"/>
      <c r="F64" s="217" t="s">
        <v>136</v>
      </c>
      <c r="G64" s="217" t="s">
        <v>151</v>
      </c>
      <c r="H64" s="217">
        <v>51</v>
      </c>
      <c r="I64" s="217"/>
      <c r="J64" s="217">
        <v>3</v>
      </c>
      <c r="K64" s="217" t="s">
        <v>144</v>
      </c>
      <c r="L64" s="302" t="s">
        <v>1140</v>
      </c>
      <c r="M64" s="303"/>
      <c r="N64" s="217"/>
      <c r="Q64" s="222" t="s">
        <v>2</v>
      </c>
      <c r="R64" s="221">
        <v>12</v>
      </c>
      <c r="S64" s="222" t="s">
        <v>50</v>
      </c>
    </row>
    <row r="65" spans="1:21" s="218" customFormat="1">
      <c r="A65" s="304" t="s">
        <v>1130</v>
      </c>
      <c r="B65" s="304" t="s">
        <v>270</v>
      </c>
      <c r="C65" s="305">
        <v>61</v>
      </c>
      <c r="D65" s="306" t="s">
        <v>1103</v>
      </c>
      <c r="E65" s="216"/>
      <c r="F65" s="217" t="s">
        <v>776</v>
      </c>
      <c r="G65" s="217" t="s">
        <v>151</v>
      </c>
      <c r="H65" s="217">
        <v>33</v>
      </c>
      <c r="I65" s="217"/>
      <c r="J65" s="217">
        <v>1</v>
      </c>
      <c r="K65" s="217" t="s">
        <v>144</v>
      </c>
      <c r="L65" s="302" t="s">
        <v>760</v>
      </c>
      <c r="M65" s="303" t="s">
        <v>761</v>
      </c>
      <c r="N65" s="217" t="s">
        <v>719</v>
      </c>
      <c r="Q65" s="222" t="s">
        <v>57</v>
      </c>
      <c r="R65" s="221">
        <v>2</v>
      </c>
      <c r="S65" s="222" t="s">
        <v>365</v>
      </c>
    </row>
    <row r="66" spans="1:21" s="218" customFormat="1">
      <c r="A66" s="216" t="s">
        <v>1130</v>
      </c>
      <c r="B66" s="216" t="s">
        <v>333</v>
      </c>
      <c r="C66" s="217">
        <v>29</v>
      </c>
      <c r="D66" s="301" t="s">
        <v>762</v>
      </c>
      <c r="E66" s="216"/>
      <c r="F66" s="217" t="s">
        <v>777</v>
      </c>
      <c r="G66" s="217" t="s">
        <v>151</v>
      </c>
      <c r="H66" s="217">
        <v>20</v>
      </c>
      <c r="I66" s="217"/>
      <c r="J66" s="217">
        <v>2</v>
      </c>
      <c r="K66" s="217" t="s">
        <v>149</v>
      </c>
      <c r="L66" s="302" t="s">
        <v>775</v>
      </c>
      <c r="M66" s="303" t="s">
        <v>774</v>
      </c>
      <c r="N66" s="217" t="s">
        <v>773</v>
      </c>
      <c r="Q66" s="220"/>
      <c r="R66" s="219"/>
      <c r="S66" s="220"/>
    </row>
    <row r="67" spans="1:21" s="218" customFormat="1">
      <c r="A67" s="304" t="s">
        <v>1130</v>
      </c>
      <c r="B67" s="304" t="s">
        <v>218</v>
      </c>
      <c r="C67" s="305">
        <v>37</v>
      </c>
      <c r="D67" s="306" t="s">
        <v>772</v>
      </c>
      <c r="E67" s="216"/>
      <c r="F67" s="217" t="s">
        <v>155</v>
      </c>
      <c r="G67" s="217" t="s">
        <v>147</v>
      </c>
      <c r="H67" s="217">
        <v>52</v>
      </c>
      <c r="I67" s="217"/>
      <c r="J67" s="217">
        <v>21</v>
      </c>
      <c r="K67" s="217" t="s">
        <v>144</v>
      </c>
      <c r="L67" s="302" t="s">
        <v>771</v>
      </c>
      <c r="M67" s="303" t="s">
        <v>770</v>
      </c>
      <c r="N67" s="217" t="s">
        <v>769</v>
      </c>
      <c r="Q67" s="222" t="s">
        <v>118</v>
      </c>
      <c r="R67" s="219"/>
      <c r="S67" s="222">
        <v>16</v>
      </c>
      <c r="T67" s="218" t="s">
        <v>378</v>
      </c>
      <c r="U67" s="220" t="e">
        <f>(200+#REF!*15+#REF!*5)*1.05</f>
        <v>#REF!</v>
      </c>
    </row>
    <row r="68" spans="1:21" s="218" customFormat="1">
      <c r="A68" s="304" t="s">
        <v>1131</v>
      </c>
      <c r="B68" s="304" t="s">
        <v>341</v>
      </c>
      <c r="C68" s="305">
        <v>147</v>
      </c>
      <c r="D68" s="306" t="s">
        <v>1104</v>
      </c>
      <c r="E68" s="216"/>
      <c r="F68" s="217" t="s">
        <v>154</v>
      </c>
      <c r="G68" s="217" t="s">
        <v>147</v>
      </c>
      <c r="H68" s="217">
        <v>64</v>
      </c>
      <c r="I68" s="217"/>
      <c r="J68" s="217">
        <v>0</v>
      </c>
      <c r="K68" s="217" t="s">
        <v>230</v>
      </c>
      <c r="L68" s="302" t="s">
        <v>783</v>
      </c>
      <c r="M68" s="303" t="s">
        <v>784</v>
      </c>
      <c r="N68" s="217" t="s">
        <v>785</v>
      </c>
      <c r="Q68" s="220"/>
      <c r="R68" s="219"/>
      <c r="S68" s="220"/>
    </row>
    <row r="69" spans="1:21" s="218" customFormat="1">
      <c r="A69" s="304" t="s">
        <v>1130</v>
      </c>
      <c r="B69" s="304" t="s">
        <v>156</v>
      </c>
      <c r="C69" s="305">
        <v>103</v>
      </c>
      <c r="D69" s="304" t="s">
        <v>1108</v>
      </c>
      <c r="E69" s="216" t="s">
        <v>926</v>
      </c>
      <c r="F69" s="217" t="s">
        <v>1105</v>
      </c>
      <c r="G69" s="217" t="s">
        <v>151</v>
      </c>
      <c r="H69" s="217">
        <v>69</v>
      </c>
      <c r="I69" s="217"/>
      <c r="J69" s="217">
        <v>0</v>
      </c>
      <c r="K69" s="217" t="s">
        <v>144</v>
      </c>
      <c r="L69" s="302" t="s">
        <v>1135</v>
      </c>
      <c r="M69" s="303" t="s">
        <v>1106</v>
      </c>
      <c r="N69" s="217" t="s">
        <v>1107</v>
      </c>
      <c r="Q69" s="222" t="s">
        <v>58</v>
      </c>
      <c r="R69" s="221">
        <v>4</v>
      </c>
      <c r="S69" s="222" t="s">
        <v>364</v>
      </c>
    </row>
    <row r="70" spans="1:21" s="218" customFormat="1">
      <c r="A70" s="304" t="s">
        <v>1131</v>
      </c>
      <c r="B70" s="304" t="s">
        <v>252</v>
      </c>
      <c r="C70" s="305">
        <v>140</v>
      </c>
      <c r="D70" s="304" t="s">
        <v>1114</v>
      </c>
      <c r="E70" s="216"/>
      <c r="F70" s="217" t="s">
        <v>220</v>
      </c>
      <c r="G70" s="217" t="s">
        <v>151</v>
      </c>
      <c r="H70" s="217">
        <v>66</v>
      </c>
      <c r="I70" s="217"/>
      <c r="J70" s="217">
        <v>0</v>
      </c>
      <c r="K70" s="217" t="s">
        <v>230</v>
      </c>
      <c r="L70" s="217" t="s">
        <v>1113</v>
      </c>
      <c r="M70" s="303"/>
      <c r="N70" s="217"/>
      <c r="Q70" s="222" t="s">
        <v>369</v>
      </c>
      <c r="R70" s="219"/>
      <c r="S70" s="222">
        <v>7</v>
      </c>
      <c r="T70" s="218" t="s">
        <v>745</v>
      </c>
    </row>
    <row r="71" spans="1:21" s="218" customFormat="1">
      <c r="A71" s="216" t="s">
        <v>1131</v>
      </c>
      <c r="B71" s="216" t="s">
        <v>221</v>
      </c>
      <c r="C71" s="217">
        <v>103</v>
      </c>
      <c r="D71" s="216" t="s">
        <v>1115</v>
      </c>
      <c r="E71" s="216"/>
      <c r="F71" s="217" t="s">
        <v>1116</v>
      </c>
      <c r="G71" s="217" t="s">
        <v>147</v>
      </c>
      <c r="H71" s="217">
        <v>277</v>
      </c>
      <c r="I71" s="217"/>
      <c r="J71" s="217">
        <v>3</v>
      </c>
      <c r="K71" s="217" t="s">
        <v>152</v>
      </c>
      <c r="L71" s="217" t="s">
        <v>1132</v>
      </c>
      <c r="M71" s="303"/>
      <c r="N71" s="217"/>
      <c r="Q71" s="220"/>
      <c r="R71" s="219"/>
      <c r="S71" s="220"/>
    </row>
    <row r="72" spans="1:21" s="218" customFormat="1">
      <c r="A72" s="304" t="s">
        <v>1131</v>
      </c>
      <c r="B72" s="304" t="s">
        <v>239</v>
      </c>
      <c r="C72" s="305">
        <v>77</v>
      </c>
      <c r="D72" s="304" t="s">
        <v>1119</v>
      </c>
      <c r="E72" s="216"/>
      <c r="F72" s="217" t="s">
        <v>1117</v>
      </c>
      <c r="G72" s="217" t="s">
        <v>151</v>
      </c>
      <c r="H72" s="217">
        <v>37</v>
      </c>
      <c r="I72" s="217"/>
      <c r="J72" s="217">
        <v>6</v>
      </c>
      <c r="K72" s="217" t="s">
        <v>144</v>
      </c>
      <c r="L72" s="217" t="s">
        <v>1133</v>
      </c>
      <c r="M72" s="303"/>
      <c r="N72" s="217"/>
      <c r="Q72" s="220"/>
      <c r="R72" s="219"/>
      <c r="S72" s="220"/>
    </row>
    <row r="73" spans="1:21" s="218" customFormat="1">
      <c r="A73" s="304" t="s">
        <v>1131</v>
      </c>
      <c r="B73" s="304" t="s">
        <v>280</v>
      </c>
      <c r="C73" s="305">
        <v>120</v>
      </c>
      <c r="D73" s="304" t="s">
        <v>1118</v>
      </c>
      <c r="E73" s="216"/>
      <c r="F73" s="217" t="s">
        <v>135</v>
      </c>
      <c r="G73" s="217" t="s">
        <v>147</v>
      </c>
      <c r="H73" s="217">
        <v>152</v>
      </c>
      <c r="I73" s="217"/>
      <c r="J73" s="217">
        <v>12</v>
      </c>
      <c r="K73" s="217" t="s">
        <v>144</v>
      </c>
      <c r="L73" s="217" t="s">
        <v>1134</v>
      </c>
      <c r="M73" s="303"/>
      <c r="N73" s="217"/>
      <c r="Q73" s="220"/>
      <c r="R73" s="219"/>
      <c r="S73" s="220"/>
    </row>
    <row r="74" spans="1:21" ht="15">
      <c r="B74" s="256" t="s">
        <v>928</v>
      </c>
      <c r="C74" s="270"/>
    </row>
    <row r="75" spans="1:21">
      <c r="B75" s="57" t="s">
        <v>1112</v>
      </c>
      <c r="D75" s="57" t="s">
        <v>1109</v>
      </c>
      <c r="F75" s="57" t="s">
        <v>1110</v>
      </c>
      <c r="G75" s="200" t="s">
        <v>1111</v>
      </c>
    </row>
    <row r="76" spans="1:21">
      <c r="M76" s="207"/>
      <c r="N76" s="207"/>
      <c r="Q76" s="224" t="s">
        <v>1</v>
      </c>
      <c r="R76" s="211">
        <v>23</v>
      </c>
      <c r="S76" s="224" t="s">
        <v>363</v>
      </c>
    </row>
    <row r="77" spans="1:21">
      <c r="M77" s="207"/>
      <c r="N77" s="207"/>
      <c r="Q77" s="224" t="s">
        <v>368</v>
      </c>
      <c r="T77" s="57" t="s">
        <v>378</v>
      </c>
      <c r="U77" s="201">
        <f>(200+R85*15+R84*5)*1.01</f>
        <v>1105.95</v>
      </c>
    </row>
    <row r="78" spans="1:21">
      <c r="M78" s="207"/>
      <c r="N78" s="207"/>
      <c r="Q78" s="224" t="s">
        <v>370</v>
      </c>
      <c r="S78" s="224">
        <v>7</v>
      </c>
    </row>
    <row r="79" spans="1:21">
      <c r="B79" s="223" t="s">
        <v>222</v>
      </c>
      <c r="C79" s="207"/>
      <c r="D79" s="223"/>
      <c r="E79" s="223"/>
      <c r="F79" s="207" t="s">
        <v>155</v>
      </c>
      <c r="G79" s="207" t="s">
        <v>147</v>
      </c>
      <c r="H79" s="207">
        <v>46</v>
      </c>
      <c r="I79" s="207"/>
      <c r="J79" s="207">
        <v>21</v>
      </c>
      <c r="K79" s="207" t="s">
        <v>144</v>
      </c>
      <c r="L79" s="207" t="s">
        <v>223</v>
      </c>
      <c r="M79" s="207" t="s">
        <v>224</v>
      </c>
      <c r="N79" s="207" t="s">
        <v>225</v>
      </c>
      <c r="Q79" s="224" t="s">
        <v>119</v>
      </c>
      <c r="S79" s="224">
        <v>6</v>
      </c>
    </row>
    <row r="80" spans="1:21">
      <c r="B80" s="223" t="s">
        <v>229</v>
      </c>
      <c r="C80" s="207"/>
      <c r="D80" s="223"/>
      <c r="E80" s="223"/>
      <c r="F80" s="207" t="s">
        <v>136</v>
      </c>
      <c r="G80" s="207" t="s">
        <v>147</v>
      </c>
      <c r="H80" s="207">
        <v>33</v>
      </c>
      <c r="I80" s="207"/>
      <c r="J80" s="207">
        <v>2</v>
      </c>
      <c r="K80" s="207" t="s">
        <v>144</v>
      </c>
      <c r="L80" s="207" t="s">
        <v>226</v>
      </c>
      <c r="M80" s="207" t="s">
        <v>227</v>
      </c>
      <c r="N80" s="207" t="s">
        <v>228</v>
      </c>
      <c r="Q80" s="224" t="s">
        <v>371</v>
      </c>
      <c r="S80" s="224">
        <v>4</v>
      </c>
    </row>
    <row r="81" spans="2:20">
      <c r="B81" s="223" t="s">
        <v>234</v>
      </c>
      <c r="C81" s="207"/>
      <c r="D81" s="223"/>
      <c r="E81" s="223"/>
      <c r="F81" s="207" t="s">
        <v>139</v>
      </c>
      <c r="G81" s="207" t="s">
        <v>151</v>
      </c>
      <c r="H81" s="207">
        <v>22</v>
      </c>
      <c r="I81" s="207"/>
      <c r="J81" s="207">
        <v>7</v>
      </c>
      <c r="K81" s="207" t="s">
        <v>144</v>
      </c>
      <c r="L81" s="207" t="s">
        <v>231</v>
      </c>
      <c r="M81" s="207" t="s">
        <v>232</v>
      </c>
      <c r="N81" s="207" t="s">
        <v>233</v>
      </c>
      <c r="Q81" s="224" t="s">
        <v>372</v>
      </c>
      <c r="S81" s="224">
        <v>4</v>
      </c>
    </row>
    <row r="82" spans="2:20">
      <c r="B82" s="223" t="s">
        <v>235</v>
      </c>
      <c r="C82" s="207"/>
      <c r="D82" s="223"/>
      <c r="E82" s="223"/>
      <c r="F82" s="207" t="s">
        <v>154</v>
      </c>
      <c r="G82" s="207" t="s">
        <v>151</v>
      </c>
      <c r="H82" s="207">
        <v>88</v>
      </c>
      <c r="I82" s="207"/>
      <c r="J82" s="207">
        <v>0</v>
      </c>
      <c r="K82" s="207" t="s">
        <v>144</v>
      </c>
      <c r="L82" s="207" t="s">
        <v>236</v>
      </c>
      <c r="M82" s="207" t="s">
        <v>237</v>
      </c>
      <c r="N82" s="207" t="s">
        <v>238</v>
      </c>
      <c r="Q82" s="224"/>
    </row>
    <row r="83" spans="2:20">
      <c r="C83" s="207"/>
      <c r="D83" s="223"/>
      <c r="E83" s="223"/>
      <c r="F83" s="207" t="s">
        <v>136</v>
      </c>
      <c r="G83" s="207" t="s">
        <v>151</v>
      </c>
      <c r="H83" s="207">
        <v>27</v>
      </c>
      <c r="I83" s="207"/>
      <c r="J83" s="207">
        <v>5</v>
      </c>
      <c r="K83" s="207" t="s">
        <v>144</v>
      </c>
      <c r="L83" s="207" t="s">
        <v>240</v>
      </c>
      <c r="M83" s="207" t="s">
        <v>241</v>
      </c>
      <c r="N83" s="207" t="s">
        <v>242</v>
      </c>
      <c r="Q83" s="243" t="s">
        <v>373</v>
      </c>
    </row>
    <row r="84" spans="2:20">
      <c r="B84" s="223" t="s">
        <v>248</v>
      </c>
      <c r="C84" s="207"/>
      <c r="D84" s="223"/>
      <c r="E84" s="223"/>
      <c r="F84" s="207" t="s">
        <v>136</v>
      </c>
      <c r="G84" s="207" t="s">
        <v>151</v>
      </c>
      <c r="H84" s="207">
        <v>88</v>
      </c>
      <c r="I84" s="207"/>
      <c r="J84" s="207">
        <v>0</v>
      </c>
      <c r="K84" s="207" t="s">
        <v>149</v>
      </c>
      <c r="L84" s="207" t="s">
        <v>249</v>
      </c>
      <c r="M84" s="207" t="s">
        <v>250</v>
      </c>
      <c r="N84" s="207" t="s">
        <v>251</v>
      </c>
      <c r="Q84" s="224" t="s">
        <v>0</v>
      </c>
      <c r="R84" s="211">
        <v>23</v>
      </c>
      <c r="S84" s="224" t="s">
        <v>360</v>
      </c>
    </row>
    <row r="85" spans="2:20">
      <c r="C85" s="207"/>
      <c r="D85" s="223"/>
      <c r="E85" s="223"/>
      <c r="F85" s="207" t="s">
        <v>136</v>
      </c>
      <c r="G85" s="207" t="s">
        <v>151</v>
      </c>
      <c r="H85" s="207">
        <v>27</v>
      </c>
      <c r="I85" s="207"/>
      <c r="J85" s="207">
        <v>0</v>
      </c>
      <c r="K85" s="207" t="s">
        <v>152</v>
      </c>
      <c r="L85" s="207" t="s">
        <v>256</v>
      </c>
      <c r="M85" s="207" t="s">
        <v>253</v>
      </c>
      <c r="N85" s="207" t="s">
        <v>254</v>
      </c>
      <c r="Q85" s="224" t="s">
        <v>51</v>
      </c>
      <c r="R85" s="211">
        <v>52</v>
      </c>
      <c r="S85" s="224" t="s">
        <v>361</v>
      </c>
    </row>
    <row r="86" spans="2:20">
      <c r="B86" s="223" t="s">
        <v>275</v>
      </c>
      <c r="C86" s="207"/>
      <c r="D86" s="223"/>
      <c r="E86" s="223"/>
      <c r="F86" s="207" t="s">
        <v>136</v>
      </c>
      <c r="G86" s="207" t="s">
        <v>151</v>
      </c>
      <c r="H86" s="207">
        <v>30</v>
      </c>
      <c r="I86" s="207"/>
      <c r="J86" s="207">
        <v>3</v>
      </c>
      <c r="K86" s="207" t="s">
        <v>144</v>
      </c>
      <c r="L86" s="207" t="s">
        <v>272</v>
      </c>
      <c r="M86" s="207" t="s">
        <v>273</v>
      </c>
      <c r="N86" s="207" t="s">
        <v>274</v>
      </c>
      <c r="Q86" s="224" t="s">
        <v>3</v>
      </c>
      <c r="R86" s="211">
        <v>27</v>
      </c>
      <c r="S86" s="224" t="s">
        <v>362</v>
      </c>
    </row>
    <row r="88" spans="2:20">
      <c r="B88" s="223" t="s">
        <v>259</v>
      </c>
      <c r="C88" s="207"/>
      <c r="D88" s="223"/>
      <c r="E88" s="223"/>
      <c r="F88" s="207" t="s">
        <v>255</v>
      </c>
      <c r="G88" s="207" t="s">
        <v>147</v>
      </c>
      <c r="H88" s="207">
        <v>32</v>
      </c>
      <c r="I88" s="207"/>
      <c r="J88" s="207">
        <v>0</v>
      </c>
      <c r="K88" s="207" t="s">
        <v>144</v>
      </c>
      <c r="L88" s="207" t="s">
        <v>257</v>
      </c>
      <c r="M88" s="207" t="s">
        <v>258</v>
      </c>
      <c r="N88" s="207" t="s">
        <v>260</v>
      </c>
      <c r="Q88" s="224" t="s">
        <v>2</v>
      </c>
      <c r="R88" s="211">
        <v>12</v>
      </c>
      <c r="S88" s="224" t="s">
        <v>50</v>
      </c>
    </row>
    <row r="89" spans="2:20">
      <c r="B89" s="223" t="s">
        <v>261</v>
      </c>
      <c r="C89" s="207"/>
      <c r="D89" s="223"/>
      <c r="E89" s="223"/>
      <c r="F89" s="207" t="s">
        <v>135</v>
      </c>
      <c r="G89" s="207" t="s">
        <v>151</v>
      </c>
      <c r="H89" s="207">
        <v>177</v>
      </c>
      <c r="I89" s="207"/>
      <c r="J89" s="207">
        <v>7</v>
      </c>
      <c r="K89" s="207" t="s">
        <v>144</v>
      </c>
      <c r="L89" s="207" t="s">
        <v>262</v>
      </c>
      <c r="M89" s="207" t="s">
        <v>263</v>
      </c>
      <c r="N89" s="207" t="s">
        <v>153</v>
      </c>
      <c r="Q89" s="224" t="s">
        <v>58</v>
      </c>
      <c r="R89" s="211">
        <v>7</v>
      </c>
      <c r="S89" s="224" t="s">
        <v>364</v>
      </c>
    </row>
    <row r="91" spans="2:20">
      <c r="B91" s="223" t="s">
        <v>269</v>
      </c>
      <c r="C91" s="207"/>
      <c r="D91" s="223"/>
      <c r="E91" s="223"/>
      <c r="F91" s="207" t="s">
        <v>155</v>
      </c>
      <c r="G91" s="207" t="s">
        <v>151</v>
      </c>
      <c r="H91" s="207">
        <v>24</v>
      </c>
      <c r="I91" s="207"/>
      <c r="J91" s="207">
        <v>2</v>
      </c>
      <c r="K91" s="207" t="s">
        <v>144</v>
      </c>
      <c r="L91" s="207" t="s">
        <v>265</v>
      </c>
      <c r="M91" s="207" t="s">
        <v>267</v>
      </c>
      <c r="N91" s="207" t="s">
        <v>219</v>
      </c>
      <c r="Q91" s="224" t="s">
        <v>59</v>
      </c>
      <c r="R91" s="211">
        <v>3</v>
      </c>
      <c r="S91" s="224" t="s">
        <v>366</v>
      </c>
    </row>
    <row r="92" spans="2:20">
      <c r="B92" s="223" t="s">
        <v>271</v>
      </c>
      <c r="C92" s="207"/>
      <c r="D92" s="223"/>
      <c r="E92" s="223"/>
      <c r="F92" s="207" t="s">
        <v>136</v>
      </c>
      <c r="G92" s="207" t="s">
        <v>151</v>
      </c>
      <c r="H92" s="207">
        <v>31</v>
      </c>
      <c r="I92" s="207"/>
      <c r="J92" s="207">
        <v>5</v>
      </c>
      <c r="K92" s="207" t="s">
        <v>144</v>
      </c>
      <c r="L92" s="207" t="s">
        <v>264</v>
      </c>
      <c r="M92" s="207" t="s">
        <v>266</v>
      </c>
      <c r="N92" s="207" t="s">
        <v>268</v>
      </c>
      <c r="Q92" s="224" t="s">
        <v>52</v>
      </c>
      <c r="R92" s="211">
        <v>8</v>
      </c>
      <c r="S92" s="224" t="s">
        <v>54</v>
      </c>
    </row>
    <row r="93" spans="2:20">
      <c r="B93" s="223" t="s">
        <v>276</v>
      </c>
      <c r="C93" s="207"/>
      <c r="D93" s="223"/>
      <c r="E93" s="223"/>
      <c r="F93" s="207" t="s">
        <v>136</v>
      </c>
      <c r="G93" s="207" t="s">
        <v>151</v>
      </c>
      <c r="H93" s="207">
        <v>40</v>
      </c>
      <c r="I93" s="207"/>
      <c r="J93" s="207">
        <v>18</v>
      </c>
      <c r="K93" s="207" t="s">
        <v>144</v>
      </c>
      <c r="L93" s="207" t="s">
        <v>277</v>
      </c>
      <c r="M93" s="207" t="s">
        <v>278</v>
      </c>
      <c r="N93" s="207" t="s">
        <v>279</v>
      </c>
      <c r="Q93" s="224" t="s">
        <v>53</v>
      </c>
      <c r="R93" s="211" t="s">
        <v>305</v>
      </c>
      <c r="S93" s="224" t="s">
        <v>367</v>
      </c>
    </row>
    <row r="95" spans="2:20">
      <c r="B95" s="223" t="s">
        <v>292</v>
      </c>
      <c r="C95" s="207"/>
      <c r="D95" s="223"/>
      <c r="E95" s="223"/>
      <c r="F95" s="207" t="s">
        <v>154</v>
      </c>
      <c r="G95" s="207" t="s">
        <v>151</v>
      </c>
      <c r="H95" s="207">
        <v>198</v>
      </c>
      <c r="I95" s="207"/>
      <c r="J95" s="207">
        <v>0</v>
      </c>
      <c r="K95" s="207" t="s">
        <v>149</v>
      </c>
      <c r="L95" s="207" t="s">
        <v>281</v>
      </c>
      <c r="M95" s="207" t="s">
        <v>286</v>
      </c>
      <c r="N95" s="207" t="s">
        <v>288</v>
      </c>
      <c r="Q95" s="224" t="s">
        <v>118</v>
      </c>
      <c r="S95" s="224">
        <v>14</v>
      </c>
      <c r="T95" s="57" t="s">
        <v>379</v>
      </c>
    </row>
    <row r="96" spans="2:20">
      <c r="B96" s="223" t="s">
        <v>293</v>
      </c>
      <c r="C96" s="207"/>
      <c r="D96" s="223"/>
      <c r="E96" s="223"/>
      <c r="F96" s="207" t="s">
        <v>136</v>
      </c>
      <c r="G96" s="207" t="s">
        <v>151</v>
      </c>
      <c r="H96" s="207">
        <v>39</v>
      </c>
      <c r="I96" s="207"/>
      <c r="J96" s="207">
        <v>0</v>
      </c>
      <c r="K96" s="207" t="s">
        <v>152</v>
      </c>
      <c r="L96" s="207" t="s">
        <v>282</v>
      </c>
      <c r="M96" s="207" t="s">
        <v>287</v>
      </c>
      <c r="N96" s="207" t="s">
        <v>289</v>
      </c>
      <c r="Q96" s="224" t="s">
        <v>374</v>
      </c>
      <c r="S96" s="224">
        <v>14</v>
      </c>
      <c r="T96" s="57" t="s">
        <v>380</v>
      </c>
    </row>
    <row r="97" spans="2:20">
      <c r="B97" s="223" t="s">
        <v>294</v>
      </c>
      <c r="C97" s="207"/>
      <c r="D97" s="223"/>
      <c r="E97" s="223"/>
      <c r="F97" s="207" t="s">
        <v>136</v>
      </c>
      <c r="G97" s="207" t="s">
        <v>147</v>
      </c>
      <c r="H97" s="207">
        <v>21</v>
      </c>
      <c r="I97" s="207"/>
      <c r="J97" s="207">
        <v>2</v>
      </c>
      <c r="K97" s="207" t="s">
        <v>144</v>
      </c>
      <c r="L97" s="207" t="s">
        <v>283</v>
      </c>
      <c r="M97" s="207" t="s">
        <v>284</v>
      </c>
      <c r="N97" s="207" t="s">
        <v>290</v>
      </c>
      <c r="Q97" s="224" t="s">
        <v>370</v>
      </c>
      <c r="S97" s="224">
        <v>13</v>
      </c>
      <c r="T97" s="225" t="s">
        <v>381</v>
      </c>
    </row>
    <row r="98" spans="2:20">
      <c r="B98" s="223" t="s">
        <v>295</v>
      </c>
      <c r="C98" s="207"/>
      <c r="D98" s="223"/>
      <c r="E98" s="223"/>
      <c r="F98" s="207" t="s">
        <v>154</v>
      </c>
      <c r="G98" s="207" t="s">
        <v>151</v>
      </c>
      <c r="H98" s="207">
        <v>43</v>
      </c>
      <c r="I98" s="207"/>
      <c r="J98" s="207">
        <v>0</v>
      </c>
      <c r="K98" s="207" t="s">
        <v>149</v>
      </c>
      <c r="L98" s="207" t="s">
        <v>283</v>
      </c>
      <c r="M98" s="207" t="s">
        <v>285</v>
      </c>
      <c r="N98" s="207" t="s">
        <v>291</v>
      </c>
      <c r="Q98" s="224" t="s">
        <v>119</v>
      </c>
      <c r="S98" s="224">
        <v>8</v>
      </c>
    </row>
    <row r="99" spans="2:20">
      <c r="J99" s="199">
        <f>SUM(J84:J98)+16</f>
        <v>53</v>
      </c>
      <c r="Q99" s="224" t="s">
        <v>375</v>
      </c>
      <c r="S99" s="224">
        <v>6</v>
      </c>
    </row>
    <row r="100" spans="2:20">
      <c r="J100" s="199" t="s">
        <v>296</v>
      </c>
      <c r="Q100" s="224" t="s">
        <v>376</v>
      </c>
      <c r="S100" s="224">
        <v>6</v>
      </c>
    </row>
    <row r="101" spans="2:20">
      <c r="B101" s="214" t="s">
        <v>137</v>
      </c>
      <c r="C101" s="215"/>
      <c r="D101" s="214"/>
      <c r="E101" s="214"/>
      <c r="F101" s="215" t="s">
        <v>138</v>
      </c>
      <c r="G101" s="215" t="s">
        <v>146</v>
      </c>
      <c r="H101" s="215" t="s">
        <v>148</v>
      </c>
      <c r="I101" s="215"/>
      <c r="J101" s="215" t="s">
        <v>157</v>
      </c>
      <c r="K101" s="215" t="s">
        <v>140</v>
      </c>
      <c r="L101" s="215" t="s">
        <v>141</v>
      </c>
      <c r="M101" s="215" t="s">
        <v>142</v>
      </c>
      <c r="N101" s="215" t="s">
        <v>143</v>
      </c>
      <c r="Q101" s="224" t="s">
        <v>377</v>
      </c>
      <c r="S101" s="224">
        <v>4</v>
      </c>
    </row>
    <row r="102" spans="2:20">
      <c r="B102" s="223" t="s">
        <v>325</v>
      </c>
      <c r="C102" s="207"/>
      <c r="D102" s="223"/>
      <c r="E102" s="223"/>
      <c r="F102" s="207" t="s">
        <v>255</v>
      </c>
      <c r="G102" s="207" t="s">
        <v>147</v>
      </c>
      <c r="H102" s="207">
        <v>46</v>
      </c>
      <c r="I102" s="207"/>
      <c r="J102" s="207">
        <v>0</v>
      </c>
      <c r="K102" s="207" t="s">
        <v>149</v>
      </c>
      <c r="L102" s="207" t="s">
        <v>307</v>
      </c>
      <c r="M102" s="207" t="s">
        <v>313</v>
      </c>
      <c r="N102" s="207" t="s">
        <v>314</v>
      </c>
    </row>
    <row r="103" spans="2:20">
      <c r="B103" s="223" t="s">
        <v>334</v>
      </c>
      <c r="C103" s="207"/>
      <c r="D103" s="223"/>
      <c r="E103" s="223"/>
      <c r="F103" s="207" t="s">
        <v>136</v>
      </c>
      <c r="G103" s="207" t="s">
        <v>151</v>
      </c>
      <c r="H103" s="207">
        <v>40</v>
      </c>
      <c r="I103" s="207"/>
      <c r="J103" s="207">
        <v>1</v>
      </c>
      <c r="K103" s="207" t="s">
        <v>152</v>
      </c>
      <c r="L103" s="207" t="s">
        <v>308</v>
      </c>
      <c r="M103" s="207" t="s">
        <v>315</v>
      </c>
      <c r="N103" s="207" t="s">
        <v>316</v>
      </c>
    </row>
    <row r="104" spans="2:20">
      <c r="B104" s="223" t="s">
        <v>326</v>
      </c>
      <c r="C104" s="207"/>
      <c r="D104" s="223"/>
      <c r="E104" s="223"/>
      <c r="F104" s="207" t="s">
        <v>220</v>
      </c>
      <c r="G104" s="207" t="s">
        <v>151</v>
      </c>
      <c r="H104" s="207">
        <v>37</v>
      </c>
      <c r="I104" s="207"/>
      <c r="J104" s="207">
        <v>3</v>
      </c>
      <c r="K104" s="207" t="s">
        <v>152</v>
      </c>
      <c r="L104" s="207" t="s">
        <v>309</v>
      </c>
      <c r="M104" s="207" t="s">
        <v>335</v>
      </c>
      <c r="N104" s="207" t="s">
        <v>336</v>
      </c>
    </row>
    <row r="105" spans="2:20">
      <c r="B105" s="223" t="s">
        <v>327</v>
      </c>
      <c r="C105" s="207"/>
      <c r="D105" s="223"/>
      <c r="E105" s="223"/>
      <c r="F105" s="207" t="s">
        <v>154</v>
      </c>
      <c r="G105" s="207" t="s">
        <v>151</v>
      </c>
      <c r="H105" s="207">
        <v>202</v>
      </c>
      <c r="I105" s="207"/>
      <c r="J105" s="207">
        <v>4</v>
      </c>
      <c r="K105" s="207" t="s">
        <v>144</v>
      </c>
      <c r="L105" s="207" t="s">
        <v>310</v>
      </c>
      <c r="M105" s="207" t="s">
        <v>346</v>
      </c>
      <c r="N105" s="207" t="s">
        <v>347</v>
      </c>
    </row>
    <row r="106" spans="2:20">
      <c r="B106" s="223" t="s">
        <v>328</v>
      </c>
      <c r="C106" s="207"/>
      <c r="D106" s="223"/>
      <c r="E106" s="223"/>
      <c r="F106" s="207" t="s">
        <v>136</v>
      </c>
      <c r="G106" s="207" t="s">
        <v>151</v>
      </c>
      <c r="H106" s="207">
        <v>41</v>
      </c>
      <c r="I106" s="207"/>
      <c r="J106" s="207">
        <v>2</v>
      </c>
      <c r="K106" s="207" t="s">
        <v>144</v>
      </c>
      <c r="L106" s="207" t="s">
        <v>311</v>
      </c>
      <c r="M106" s="207" t="s">
        <v>348</v>
      </c>
      <c r="N106" s="207" t="s">
        <v>349</v>
      </c>
    </row>
    <row r="107" spans="2:20">
      <c r="B107" s="223" t="s">
        <v>329</v>
      </c>
      <c r="C107" s="207"/>
      <c r="D107" s="223"/>
      <c r="E107" s="223"/>
      <c r="F107" s="207" t="s">
        <v>352</v>
      </c>
      <c r="G107" s="207" t="s">
        <v>151</v>
      </c>
      <c r="H107" s="207">
        <v>48</v>
      </c>
      <c r="I107" s="207"/>
      <c r="J107" s="207">
        <v>0</v>
      </c>
      <c r="K107" s="207" t="s">
        <v>144</v>
      </c>
      <c r="L107" s="207" t="s">
        <v>312</v>
      </c>
      <c r="M107" s="207" t="s">
        <v>320</v>
      </c>
      <c r="N107" s="207" t="s">
        <v>321</v>
      </c>
    </row>
    <row r="108" spans="2:20">
      <c r="B108" s="223" t="s">
        <v>342</v>
      </c>
      <c r="C108" s="207"/>
      <c r="D108" s="223"/>
      <c r="E108" s="223"/>
      <c r="F108" s="207" t="s">
        <v>136</v>
      </c>
      <c r="G108" s="207" t="s">
        <v>147</v>
      </c>
      <c r="H108" s="207">
        <v>26</v>
      </c>
      <c r="I108" s="207"/>
      <c r="J108" s="207">
        <v>0</v>
      </c>
      <c r="K108" s="207" t="s">
        <v>144</v>
      </c>
      <c r="L108" s="207" t="s">
        <v>337</v>
      </c>
      <c r="M108" s="207" t="s">
        <v>338</v>
      </c>
      <c r="N108" s="207" t="s">
        <v>350</v>
      </c>
    </row>
    <row r="109" spans="2:20">
      <c r="B109" s="223" t="s">
        <v>343</v>
      </c>
      <c r="C109" s="207"/>
      <c r="D109" s="223"/>
      <c r="E109" s="223"/>
      <c r="F109" s="207" t="s">
        <v>135</v>
      </c>
      <c r="G109" s="207" t="s">
        <v>151</v>
      </c>
      <c r="H109" s="207">
        <v>268</v>
      </c>
      <c r="I109" s="207"/>
      <c r="J109" s="207">
        <v>0</v>
      </c>
      <c r="K109" s="207" t="s">
        <v>149</v>
      </c>
      <c r="L109" s="207" t="s">
        <v>323</v>
      </c>
      <c r="M109" s="207" t="s">
        <v>324</v>
      </c>
      <c r="N109" s="207" t="s">
        <v>322</v>
      </c>
    </row>
    <row r="110" spans="2:20">
      <c r="B110" s="223" t="s">
        <v>330</v>
      </c>
      <c r="C110" s="207"/>
      <c r="D110" s="223"/>
      <c r="E110" s="223"/>
      <c r="F110" s="207" t="s">
        <v>154</v>
      </c>
      <c r="G110" s="207" t="s">
        <v>151</v>
      </c>
      <c r="H110" s="207">
        <v>101</v>
      </c>
      <c r="I110" s="207"/>
      <c r="J110" s="207">
        <v>1</v>
      </c>
      <c r="K110" s="207" t="s">
        <v>152</v>
      </c>
      <c r="L110" s="207" t="s">
        <v>281</v>
      </c>
      <c r="M110" s="207" t="s">
        <v>353</v>
      </c>
      <c r="N110" s="207" t="s">
        <v>354</v>
      </c>
    </row>
    <row r="111" spans="2:20">
      <c r="B111" s="223" t="s">
        <v>331</v>
      </c>
      <c r="C111" s="207"/>
      <c r="D111" s="223"/>
      <c r="E111" s="223"/>
      <c r="F111" s="207" t="s">
        <v>155</v>
      </c>
      <c r="G111" s="207" t="s">
        <v>151</v>
      </c>
      <c r="H111" s="207">
        <v>42</v>
      </c>
      <c r="I111" s="207"/>
      <c r="J111" s="207">
        <v>1</v>
      </c>
      <c r="K111" s="207" t="s">
        <v>144</v>
      </c>
      <c r="L111" s="207" t="s">
        <v>317</v>
      </c>
      <c r="M111" s="207" t="s">
        <v>258</v>
      </c>
      <c r="N111" s="207" t="s">
        <v>351</v>
      </c>
    </row>
    <row r="112" spans="2:20">
      <c r="B112" s="223" t="s">
        <v>332</v>
      </c>
      <c r="C112" s="207"/>
      <c r="D112" s="223"/>
      <c r="E112" s="223"/>
      <c r="F112" s="207" t="s">
        <v>154</v>
      </c>
      <c r="G112" s="207" t="s">
        <v>151</v>
      </c>
      <c r="H112" s="207">
        <v>78</v>
      </c>
      <c r="I112" s="207"/>
      <c r="J112" s="207">
        <v>2</v>
      </c>
      <c r="K112" s="207" t="s">
        <v>144</v>
      </c>
      <c r="L112" s="207" t="s">
        <v>257</v>
      </c>
      <c r="M112" s="207" t="s">
        <v>318</v>
      </c>
      <c r="N112" s="207" t="s">
        <v>355</v>
      </c>
    </row>
    <row r="114" spans="2:14">
      <c r="B114" s="223" t="s">
        <v>339</v>
      </c>
      <c r="C114" s="207"/>
      <c r="D114" s="223"/>
      <c r="E114" s="223"/>
      <c r="F114" s="207" t="s">
        <v>136</v>
      </c>
      <c r="G114" s="207" t="s">
        <v>147</v>
      </c>
      <c r="H114" s="207">
        <v>17</v>
      </c>
      <c r="I114" s="207"/>
      <c r="J114" s="207">
        <v>0</v>
      </c>
      <c r="K114" s="207" t="s">
        <v>152</v>
      </c>
      <c r="L114" s="207" t="s">
        <v>319</v>
      </c>
      <c r="M114" s="207" t="s">
        <v>344</v>
      </c>
      <c r="N114" s="207" t="s">
        <v>345</v>
      </c>
    </row>
    <row r="115" spans="2:14">
      <c r="B115" s="223" t="s">
        <v>340</v>
      </c>
      <c r="C115" s="207"/>
      <c r="D115" s="223"/>
      <c r="E115" s="223"/>
      <c r="F115" s="207" t="s">
        <v>155</v>
      </c>
      <c r="G115" s="207" t="s">
        <v>151</v>
      </c>
      <c r="H115" s="207">
        <v>22</v>
      </c>
      <c r="I115" s="207"/>
      <c r="J115" s="207">
        <v>0</v>
      </c>
      <c r="K115" s="207" t="s">
        <v>152</v>
      </c>
      <c r="L115" s="207" t="s">
        <v>319</v>
      </c>
      <c r="M115" s="207" t="s">
        <v>344</v>
      </c>
      <c r="N115" s="207" t="s">
        <v>356</v>
      </c>
    </row>
    <row r="117" spans="2:14">
      <c r="J117" s="199">
        <f>SUM(J102:J116)+16</f>
        <v>30</v>
      </c>
    </row>
  </sheetData>
  <phoneticPr fontId="55" type="noConversion"/>
  <hyperlinks>
    <hyperlink ref="B33" r:id="rId1" tooltip="Psychological" display="https://en.wikipedia.org/wiki/Psychological" xr:uid="{00000000-0004-0000-03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56"/>
  <sheetViews>
    <sheetView topLeftCell="B1" workbookViewId="0">
      <selection activeCell="E120" sqref="E120"/>
    </sheetView>
  </sheetViews>
  <sheetFormatPr defaultRowHeight="15.75"/>
  <cols>
    <col min="2" max="2" width="2.875" bestFit="1" customWidth="1"/>
    <col min="3" max="3" width="3.625" style="57" customWidth="1"/>
    <col min="4" max="4" width="9" style="57"/>
    <col min="9" max="9" width="19.625" customWidth="1"/>
    <col min="10" max="10" width="10.625" customWidth="1"/>
    <col min="11" max="11" width="53.875" customWidth="1"/>
  </cols>
  <sheetData>
    <row r="1" spans="2:11">
      <c r="C1" s="57" t="s">
        <v>544</v>
      </c>
    </row>
    <row r="2" spans="2:11">
      <c r="C2" s="57" t="s">
        <v>545</v>
      </c>
    </row>
    <row r="3" spans="2:11">
      <c r="B3" s="132"/>
      <c r="C3" s="133">
        <v>1</v>
      </c>
      <c r="D3" s="57" t="s">
        <v>546</v>
      </c>
    </row>
    <row r="4" spans="2:11">
      <c r="B4" s="132"/>
      <c r="C4" s="133">
        <v>2</v>
      </c>
      <c r="D4" s="57" t="s">
        <v>547</v>
      </c>
      <c r="I4" t="s">
        <v>694</v>
      </c>
    </row>
    <row r="5" spans="2:11" ht="26.25">
      <c r="B5" s="132"/>
      <c r="C5" s="133">
        <v>3</v>
      </c>
      <c r="D5" s="57" t="s">
        <v>547</v>
      </c>
      <c r="I5" s="153" t="s">
        <v>137</v>
      </c>
      <c r="J5" s="153" t="s">
        <v>598</v>
      </c>
      <c r="K5" s="153" t="s">
        <v>599</v>
      </c>
    </row>
    <row r="6" spans="2:11">
      <c r="B6" s="132"/>
      <c r="C6" s="133">
        <v>4</v>
      </c>
      <c r="D6" s="57" t="s">
        <v>547</v>
      </c>
      <c r="I6" s="154" t="s">
        <v>600</v>
      </c>
      <c r="J6" s="155" t="s">
        <v>601</v>
      </c>
      <c r="K6" s="154" t="s">
        <v>602</v>
      </c>
    </row>
    <row r="7" spans="2:11">
      <c r="B7" s="132"/>
      <c r="C7" s="133">
        <v>5</v>
      </c>
      <c r="D7" s="57" t="s">
        <v>548</v>
      </c>
      <c r="I7" s="154" t="s">
        <v>603</v>
      </c>
      <c r="J7" s="154" t="s">
        <v>604</v>
      </c>
      <c r="K7" s="154" t="s">
        <v>605</v>
      </c>
    </row>
    <row r="8" spans="2:11">
      <c r="B8" s="132"/>
      <c r="C8" s="133">
        <v>6</v>
      </c>
      <c r="D8" s="57" t="s">
        <v>548</v>
      </c>
      <c r="I8" s="154" t="s">
        <v>606</v>
      </c>
      <c r="J8" s="155" t="s">
        <v>607</v>
      </c>
      <c r="K8" s="154" t="s">
        <v>608</v>
      </c>
    </row>
    <row r="9" spans="2:11">
      <c r="B9" s="132"/>
      <c r="C9" s="133">
        <v>7</v>
      </c>
      <c r="D9" s="57" t="s">
        <v>548</v>
      </c>
      <c r="I9" s="154" t="s">
        <v>609</v>
      </c>
      <c r="J9" s="154" t="s">
        <v>610</v>
      </c>
      <c r="K9" s="154" t="s">
        <v>611</v>
      </c>
    </row>
    <row r="10" spans="2:11">
      <c r="B10" s="132"/>
      <c r="C10" s="133">
        <v>8</v>
      </c>
      <c r="D10" s="57" t="s">
        <v>549</v>
      </c>
      <c r="I10" s="154" t="s">
        <v>612</v>
      </c>
      <c r="J10" s="155" t="s">
        <v>613</v>
      </c>
      <c r="K10" s="154" t="s">
        <v>614</v>
      </c>
    </row>
    <row r="11" spans="2:11">
      <c r="B11" s="132"/>
      <c r="C11" s="133">
        <v>9</v>
      </c>
      <c r="D11" s="57" t="s">
        <v>549</v>
      </c>
      <c r="I11" s="154" t="s">
        <v>615</v>
      </c>
      <c r="J11" s="155" t="s">
        <v>616</v>
      </c>
      <c r="K11" s="154"/>
    </row>
    <row r="12" spans="2:11">
      <c r="B12" s="132"/>
      <c r="C12" s="133">
        <v>10</v>
      </c>
      <c r="D12" s="57" t="s">
        <v>549</v>
      </c>
      <c r="I12" s="154" t="s">
        <v>617</v>
      </c>
      <c r="J12" s="154" t="s">
        <v>693</v>
      </c>
      <c r="K12" s="154" t="s">
        <v>618</v>
      </c>
    </row>
    <row r="13" spans="2:11">
      <c r="B13" s="132"/>
      <c r="C13" s="133">
        <v>11</v>
      </c>
      <c r="D13" s="57" t="s">
        <v>549</v>
      </c>
      <c r="I13" s="154" t="s">
        <v>619</v>
      </c>
      <c r="J13" s="154" t="s">
        <v>620</v>
      </c>
      <c r="K13" s="154" t="s">
        <v>621</v>
      </c>
    </row>
    <row r="14" spans="2:11">
      <c r="B14" s="132"/>
      <c r="C14" s="133">
        <v>12</v>
      </c>
      <c r="D14" s="57" t="s">
        <v>549</v>
      </c>
      <c r="I14" s="154" t="s">
        <v>622</v>
      </c>
      <c r="J14" s="154" t="s">
        <v>623</v>
      </c>
      <c r="K14" s="154" t="s">
        <v>624</v>
      </c>
    </row>
    <row r="15" spans="2:11">
      <c r="B15" s="132"/>
      <c r="C15" s="133">
        <v>13</v>
      </c>
      <c r="D15" s="57" t="s">
        <v>549</v>
      </c>
      <c r="I15" s="154" t="s">
        <v>625</v>
      </c>
      <c r="J15" s="154" t="s">
        <v>626</v>
      </c>
      <c r="K15" s="154" t="s">
        <v>627</v>
      </c>
    </row>
    <row r="16" spans="2:11">
      <c r="B16" s="132"/>
      <c r="C16" s="133">
        <v>14</v>
      </c>
      <c r="D16" s="57" t="s">
        <v>549</v>
      </c>
      <c r="I16" s="154" t="s">
        <v>628</v>
      </c>
      <c r="J16" s="154" t="s">
        <v>629</v>
      </c>
      <c r="K16" s="154" t="s">
        <v>630</v>
      </c>
    </row>
    <row r="17" spans="2:11">
      <c r="B17" s="132"/>
      <c r="C17" s="133">
        <v>15</v>
      </c>
      <c r="D17" s="57" t="s">
        <v>549</v>
      </c>
      <c r="I17" s="154" t="s">
        <v>631</v>
      </c>
      <c r="J17" s="154" t="s">
        <v>632</v>
      </c>
      <c r="K17" s="154" t="s">
        <v>633</v>
      </c>
    </row>
    <row r="18" spans="2:11">
      <c r="B18" s="132"/>
      <c r="C18" s="133">
        <v>16</v>
      </c>
      <c r="D18" s="57" t="s">
        <v>551</v>
      </c>
      <c r="I18" s="154" t="s">
        <v>689</v>
      </c>
      <c r="J18" s="39"/>
      <c r="K18" s="154" t="s">
        <v>690</v>
      </c>
    </row>
    <row r="19" spans="2:11">
      <c r="B19" s="132"/>
      <c r="C19" s="133">
        <v>17</v>
      </c>
      <c r="D19" s="57" t="s">
        <v>559</v>
      </c>
      <c r="I19" s="154" t="s">
        <v>691</v>
      </c>
      <c r="J19" s="39"/>
      <c r="K19" s="39" t="s">
        <v>692</v>
      </c>
    </row>
    <row r="20" spans="2:11">
      <c r="B20" s="132"/>
      <c r="C20" s="133">
        <v>18</v>
      </c>
      <c r="D20" s="57" t="s">
        <v>559</v>
      </c>
    </row>
    <row r="21" spans="2:11">
      <c r="B21" s="132"/>
      <c r="C21" s="133">
        <v>19</v>
      </c>
      <c r="D21" s="57" t="s">
        <v>559</v>
      </c>
    </row>
    <row r="22" spans="2:11">
      <c r="B22" s="132"/>
      <c r="C22" s="133">
        <v>20</v>
      </c>
      <c r="D22" s="57" t="s">
        <v>559</v>
      </c>
    </row>
    <row r="23" spans="2:11">
      <c r="B23" s="132"/>
      <c r="C23" s="133">
        <v>21</v>
      </c>
      <c r="D23" s="57" t="s">
        <v>559</v>
      </c>
    </row>
    <row r="24" spans="2:11">
      <c r="B24" s="132"/>
      <c r="C24" s="133">
        <v>22</v>
      </c>
      <c r="D24" s="57" t="s">
        <v>559</v>
      </c>
    </row>
    <row r="25" spans="2:11">
      <c r="B25" s="132"/>
      <c r="C25" s="133">
        <v>23</v>
      </c>
      <c r="D25" s="57" t="s">
        <v>559</v>
      </c>
    </row>
    <row r="26" spans="2:11">
      <c r="B26" s="132"/>
      <c r="C26" s="133">
        <v>24</v>
      </c>
      <c r="D26" s="57" t="s">
        <v>559</v>
      </c>
    </row>
    <row r="27" spans="2:11">
      <c r="B27" s="132"/>
      <c r="C27" s="133">
        <v>25</v>
      </c>
      <c r="D27" s="57" t="s">
        <v>560</v>
      </c>
    </row>
    <row r="28" spans="2:11">
      <c r="B28" s="132"/>
      <c r="C28" s="133">
        <v>26</v>
      </c>
      <c r="D28" s="57" t="s">
        <v>561</v>
      </c>
    </row>
    <row r="29" spans="2:11">
      <c r="B29" s="132"/>
      <c r="C29" s="133">
        <v>27</v>
      </c>
      <c r="D29" s="57" t="s">
        <v>562</v>
      </c>
    </row>
    <row r="30" spans="2:11">
      <c r="B30" s="132"/>
      <c r="C30" s="133">
        <v>28</v>
      </c>
      <c r="D30" s="57" t="s">
        <v>562</v>
      </c>
    </row>
    <row r="31" spans="2:11">
      <c r="B31" s="53"/>
      <c r="C31" s="134">
        <v>29</v>
      </c>
      <c r="D31" s="57" t="s">
        <v>562</v>
      </c>
    </row>
    <row r="32" spans="2:11">
      <c r="B32" s="53"/>
      <c r="C32" s="134">
        <v>30</v>
      </c>
      <c r="D32" s="57" t="s">
        <v>562</v>
      </c>
    </row>
    <row r="33" spans="2:4">
      <c r="B33" s="53"/>
      <c r="C33" s="134">
        <v>31</v>
      </c>
      <c r="D33" s="57" t="s">
        <v>562</v>
      </c>
    </row>
    <row r="34" spans="2:4">
      <c r="B34" s="53"/>
      <c r="C34" s="134">
        <v>32</v>
      </c>
      <c r="D34" s="57" t="s">
        <v>562</v>
      </c>
    </row>
    <row r="35" spans="2:4">
      <c r="B35" s="53"/>
      <c r="C35" s="134">
        <v>33</v>
      </c>
      <c r="D35" s="57" t="s">
        <v>562</v>
      </c>
    </row>
    <row r="36" spans="2:4">
      <c r="B36" s="53"/>
      <c r="C36" s="134">
        <v>34</v>
      </c>
      <c r="D36" s="57" t="s">
        <v>565</v>
      </c>
    </row>
    <row r="37" spans="2:4">
      <c r="B37" s="53"/>
      <c r="C37" s="134">
        <v>35</v>
      </c>
      <c r="D37" s="57" t="s">
        <v>570</v>
      </c>
    </row>
    <row r="38" spans="2:4">
      <c r="B38" s="53"/>
      <c r="C38" s="134">
        <v>36</v>
      </c>
      <c r="D38" s="57" t="s">
        <v>570</v>
      </c>
    </row>
    <row r="39" spans="2:4">
      <c r="B39" s="53"/>
      <c r="C39" s="134">
        <v>37</v>
      </c>
      <c r="D39" s="57" t="s">
        <v>570</v>
      </c>
    </row>
    <row r="40" spans="2:4">
      <c r="B40" s="53"/>
      <c r="C40" s="134">
        <v>38</v>
      </c>
      <c r="D40" s="57" t="s">
        <v>570</v>
      </c>
    </row>
    <row r="41" spans="2:4">
      <c r="B41" s="53"/>
      <c r="C41" s="134">
        <v>39</v>
      </c>
      <c r="D41" s="57" t="s">
        <v>570</v>
      </c>
    </row>
    <row r="42" spans="2:4">
      <c r="B42" s="53"/>
      <c r="C42" s="134">
        <v>40</v>
      </c>
      <c r="D42" s="57" t="s">
        <v>570</v>
      </c>
    </row>
    <row r="43" spans="2:4">
      <c r="B43" s="53"/>
      <c r="C43" s="134">
        <v>41</v>
      </c>
      <c r="D43" s="57" t="s">
        <v>570</v>
      </c>
    </row>
    <row r="44" spans="2:4">
      <c r="B44" s="53"/>
      <c r="C44" s="134">
        <v>42</v>
      </c>
      <c r="D44" s="57" t="s">
        <v>570</v>
      </c>
    </row>
    <row r="45" spans="2:4">
      <c r="B45" s="53"/>
      <c r="C45" s="134">
        <v>43</v>
      </c>
      <c r="D45" s="57" t="s">
        <v>570</v>
      </c>
    </row>
    <row r="46" spans="2:4">
      <c r="B46" s="53"/>
      <c r="C46" s="134">
        <v>44</v>
      </c>
      <c r="D46" s="57" t="s">
        <v>570</v>
      </c>
    </row>
    <row r="47" spans="2:4">
      <c r="B47" s="53"/>
      <c r="C47" s="134">
        <v>45</v>
      </c>
      <c r="D47" s="57" t="s">
        <v>570</v>
      </c>
    </row>
    <row r="48" spans="2:4">
      <c r="B48" s="53"/>
      <c r="C48" s="134">
        <v>46</v>
      </c>
      <c r="D48" s="57" t="s">
        <v>570</v>
      </c>
    </row>
    <row r="49" spans="2:4">
      <c r="B49" s="53"/>
      <c r="C49" s="134">
        <v>47</v>
      </c>
      <c r="D49" s="57" t="s">
        <v>570</v>
      </c>
    </row>
    <row r="50" spans="2:4">
      <c r="B50" s="53"/>
      <c r="C50" s="134">
        <v>48</v>
      </c>
      <c r="D50" s="57" t="s">
        <v>570</v>
      </c>
    </row>
    <row r="51" spans="2:4">
      <c r="B51" s="53"/>
      <c r="C51" s="134">
        <v>49</v>
      </c>
      <c r="D51" s="57" t="s">
        <v>571</v>
      </c>
    </row>
    <row r="52" spans="2:4">
      <c r="B52" s="53"/>
      <c r="C52" s="134">
        <v>50</v>
      </c>
      <c r="D52" s="57" t="s">
        <v>571</v>
      </c>
    </row>
    <row r="53" spans="2:4">
      <c r="B53" s="53"/>
      <c r="C53" s="134">
        <v>51</v>
      </c>
      <c r="D53" s="57" t="s">
        <v>571</v>
      </c>
    </row>
    <row r="54" spans="2:4">
      <c r="B54" s="53"/>
      <c r="C54" s="134">
        <v>52</v>
      </c>
      <c r="D54" s="57" t="s">
        <v>578</v>
      </c>
    </row>
    <row r="55" spans="2:4">
      <c r="B55" s="53"/>
      <c r="C55" s="134">
        <v>53</v>
      </c>
      <c r="D55" s="57" t="s">
        <v>578</v>
      </c>
    </row>
    <row r="56" spans="2:4">
      <c r="B56" s="53" t="s">
        <v>572</v>
      </c>
      <c r="C56" s="134">
        <v>54</v>
      </c>
      <c r="D56" s="57" t="s">
        <v>578</v>
      </c>
    </row>
    <row r="57" spans="2:4">
      <c r="C57" s="134">
        <v>55</v>
      </c>
      <c r="D57" s="57" t="s">
        <v>580</v>
      </c>
    </row>
    <row r="58" spans="2:4">
      <c r="B58" s="53">
        <v>1</v>
      </c>
      <c r="C58" s="134">
        <v>56</v>
      </c>
      <c r="D58" s="57" t="s">
        <v>583</v>
      </c>
    </row>
    <row r="59" spans="2:4">
      <c r="B59" s="127">
        <v>2</v>
      </c>
      <c r="C59" s="135">
        <v>57</v>
      </c>
      <c r="D59" s="57" t="s">
        <v>584</v>
      </c>
    </row>
    <row r="60" spans="2:4">
      <c r="B60" s="127">
        <v>3</v>
      </c>
      <c r="C60" s="135">
        <v>58</v>
      </c>
      <c r="D60" s="57" t="s">
        <v>585</v>
      </c>
    </row>
    <row r="61" spans="2:4">
      <c r="B61" s="127">
        <v>4</v>
      </c>
      <c r="C61" s="135">
        <v>59</v>
      </c>
      <c r="D61" s="57" t="s">
        <v>585</v>
      </c>
    </row>
    <row r="62" spans="2:4">
      <c r="B62" s="127">
        <v>5</v>
      </c>
      <c r="C62" s="135">
        <v>60</v>
      </c>
      <c r="D62" s="57" t="s">
        <v>596</v>
      </c>
    </row>
    <row r="63" spans="2:4">
      <c r="B63" s="127">
        <v>6</v>
      </c>
      <c r="C63" s="135">
        <v>61</v>
      </c>
      <c r="D63" s="57" t="s">
        <v>634</v>
      </c>
    </row>
    <row r="64" spans="2:4">
      <c r="B64" s="127">
        <v>7</v>
      </c>
      <c r="C64" s="135">
        <v>62</v>
      </c>
      <c r="D64" s="57" t="s">
        <v>635</v>
      </c>
    </row>
    <row r="65" spans="2:9">
      <c r="B65" s="127">
        <v>8</v>
      </c>
      <c r="C65" s="135">
        <v>63</v>
      </c>
      <c r="D65" s="57" t="s">
        <v>669</v>
      </c>
    </row>
    <row r="66" spans="2:9">
      <c r="B66" s="127">
        <v>9</v>
      </c>
      <c r="C66" s="135">
        <v>64</v>
      </c>
      <c r="D66" s="57" t="s">
        <v>670</v>
      </c>
      <c r="I66" s="308"/>
    </row>
    <row r="67" spans="2:9">
      <c r="B67" s="127">
        <v>10</v>
      </c>
      <c r="C67" s="135">
        <v>65</v>
      </c>
      <c r="D67" s="57" t="s">
        <v>671</v>
      </c>
    </row>
    <row r="68" spans="2:9">
      <c r="B68" s="127">
        <v>11</v>
      </c>
      <c r="C68" s="135">
        <v>66</v>
      </c>
      <c r="D68" s="57" t="s">
        <v>672</v>
      </c>
    </row>
    <row r="69" spans="2:9">
      <c r="B69" s="127">
        <v>12</v>
      </c>
      <c r="C69" s="135">
        <v>67</v>
      </c>
      <c r="D69" s="57" t="s">
        <v>673</v>
      </c>
    </row>
    <row r="70" spans="2:9">
      <c r="B70" s="127">
        <v>13</v>
      </c>
      <c r="C70" s="135">
        <v>68</v>
      </c>
      <c r="D70" s="57" t="s">
        <v>678</v>
      </c>
    </row>
    <row r="71" spans="2:9">
      <c r="B71" s="127">
        <v>14</v>
      </c>
      <c r="C71" s="135">
        <v>69</v>
      </c>
      <c r="D71" s="57" t="s">
        <v>686</v>
      </c>
    </row>
    <row r="72" spans="2:9">
      <c r="B72" s="127">
        <v>15</v>
      </c>
      <c r="C72" s="135">
        <v>70</v>
      </c>
      <c r="D72" s="57" t="s">
        <v>688</v>
      </c>
    </row>
    <row r="73" spans="2:9">
      <c r="B73" s="127">
        <v>16</v>
      </c>
      <c r="C73" s="135">
        <v>71</v>
      </c>
      <c r="D73" s="57" t="s">
        <v>720</v>
      </c>
    </row>
    <row r="74" spans="2:9">
      <c r="B74" s="127">
        <v>17</v>
      </c>
      <c r="C74" s="135">
        <v>72</v>
      </c>
      <c r="D74" s="57" t="s">
        <v>721</v>
      </c>
    </row>
    <row r="75" spans="2:9">
      <c r="B75" s="127">
        <v>18</v>
      </c>
      <c r="C75" s="135">
        <v>73</v>
      </c>
      <c r="D75" s="57" t="s">
        <v>724</v>
      </c>
    </row>
    <row r="76" spans="2:9">
      <c r="B76" s="127">
        <v>19</v>
      </c>
      <c r="C76" s="135">
        <v>74</v>
      </c>
      <c r="D76" s="57" t="s">
        <v>725</v>
      </c>
    </row>
    <row r="77" spans="2:9">
      <c r="B77" s="127">
        <v>20</v>
      </c>
      <c r="C77" s="135">
        <v>75</v>
      </c>
      <c r="D77" s="57" t="s">
        <v>727</v>
      </c>
    </row>
    <row r="78" spans="2:9">
      <c r="B78" s="127">
        <v>21</v>
      </c>
      <c r="C78" s="135">
        <v>76</v>
      </c>
      <c r="D78" s="57" t="s">
        <v>743</v>
      </c>
    </row>
    <row r="79" spans="2:9">
      <c r="B79" s="127">
        <v>22</v>
      </c>
      <c r="C79" s="135">
        <v>77</v>
      </c>
      <c r="D79" s="57" t="s">
        <v>742</v>
      </c>
    </row>
    <row r="80" spans="2:9">
      <c r="B80" s="127">
        <v>23</v>
      </c>
      <c r="C80" s="135">
        <v>78</v>
      </c>
      <c r="D80" s="57" t="s">
        <v>742</v>
      </c>
    </row>
    <row r="81" spans="2:7">
      <c r="B81" s="127">
        <v>24</v>
      </c>
      <c r="C81" s="135">
        <v>79</v>
      </c>
      <c r="D81" s="57" t="s">
        <v>742</v>
      </c>
    </row>
    <row r="82" spans="2:7">
      <c r="B82" s="127">
        <v>25</v>
      </c>
      <c r="C82" s="135">
        <v>80</v>
      </c>
      <c r="D82" s="57" t="s">
        <v>742</v>
      </c>
    </row>
    <row r="83" spans="2:7">
      <c r="B83" s="127">
        <v>26</v>
      </c>
      <c r="C83" s="135">
        <v>81</v>
      </c>
      <c r="D83" s="57" t="s">
        <v>742</v>
      </c>
    </row>
    <row r="84" spans="2:7">
      <c r="B84" s="127">
        <v>27</v>
      </c>
      <c r="C84" s="135">
        <v>82</v>
      </c>
      <c r="D84" s="57" t="s">
        <v>742</v>
      </c>
    </row>
    <row r="85" spans="2:7">
      <c r="B85" s="127" t="s">
        <v>572</v>
      </c>
      <c r="C85" s="135">
        <v>83</v>
      </c>
      <c r="D85" s="57" t="s">
        <v>742</v>
      </c>
    </row>
    <row r="86" spans="2:7">
      <c r="B86" s="127">
        <v>1</v>
      </c>
      <c r="C86" s="135">
        <v>84</v>
      </c>
      <c r="D86" s="57" t="s">
        <v>786</v>
      </c>
    </row>
    <row r="87" spans="2:7">
      <c r="B87" s="127">
        <v>2</v>
      </c>
      <c r="C87" s="238">
        <v>85</v>
      </c>
      <c r="D87" s="57" t="s">
        <v>793</v>
      </c>
      <c r="F87" t="s">
        <v>748</v>
      </c>
    </row>
    <row r="88" spans="2:7">
      <c r="B88" s="127">
        <v>3</v>
      </c>
      <c r="C88" s="250">
        <v>86</v>
      </c>
      <c r="D88" s="57" t="s">
        <v>794</v>
      </c>
      <c r="F88" t="s">
        <v>749</v>
      </c>
    </row>
    <row r="89" spans="2:7">
      <c r="B89" s="127">
        <v>4</v>
      </c>
      <c r="C89" s="250">
        <v>87</v>
      </c>
      <c r="E89" s="57" t="s">
        <v>737</v>
      </c>
    </row>
    <row r="90" spans="2:7">
      <c r="B90" s="127">
        <v>5</v>
      </c>
      <c r="C90" s="250">
        <v>88</v>
      </c>
      <c r="E90" t="s">
        <v>925</v>
      </c>
    </row>
    <row r="91" spans="2:7">
      <c r="B91" s="127">
        <v>6</v>
      </c>
      <c r="C91" s="57">
        <v>89</v>
      </c>
      <c r="E91" t="s">
        <v>968</v>
      </c>
      <c r="G91" t="s">
        <v>750</v>
      </c>
    </row>
    <row r="92" spans="2:7">
      <c r="B92" s="127">
        <v>7</v>
      </c>
      <c r="C92" s="57">
        <v>90</v>
      </c>
      <c r="E92" t="s">
        <v>974</v>
      </c>
    </row>
    <row r="93" spans="2:7">
      <c r="B93" s="127">
        <v>8</v>
      </c>
      <c r="C93" s="57">
        <v>91</v>
      </c>
      <c r="E93" t="s">
        <v>975</v>
      </c>
    </row>
    <row r="94" spans="2:7">
      <c r="B94" s="127">
        <v>9</v>
      </c>
      <c r="C94" s="57">
        <v>92</v>
      </c>
      <c r="E94" t="s">
        <v>988</v>
      </c>
    </row>
    <row r="95" spans="2:7">
      <c r="B95" s="127">
        <v>10</v>
      </c>
      <c r="C95" s="57">
        <v>93</v>
      </c>
      <c r="E95" t="s">
        <v>1001</v>
      </c>
      <c r="F95" t="s">
        <v>751</v>
      </c>
    </row>
    <row r="96" spans="2:7">
      <c r="B96" s="127">
        <v>11</v>
      </c>
      <c r="C96" s="57">
        <v>94</v>
      </c>
      <c r="E96" t="s">
        <v>1002</v>
      </c>
    </row>
    <row r="97" spans="2:9">
      <c r="B97" s="127">
        <v>12</v>
      </c>
      <c r="C97" s="57">
        <v>95</v>
      </c>
      <c r="E97" t="s">
        <v>1008</v>
      </c>
      <c r="I97" s="237"/>
    </row>
    <row r="98" spans="2:9">
      <c r="B98" s="127">
        <v>13</v>
      </c>
      <c r="C98" s="57">
        <v>96</v>
      </c>
      <c r="E98" t="s">
        <v>1010</v>
      </c>
    </row>
    <row r="99" spans="2:9">
      <c r="B99" s="127">
        <v>14</v>
      </c>
      <c r="C99" s="57">
        <v>97</v>
      </c>
      <c r="D99" s="210"/>
      <c r="E99" s="143" t="s">
        <v>1013</v>
      </c>
    </row>
    <row r="100" spans="2:9">
      <c r="B100" s="127">
        <v>15</v>
      </c>
      <c r="C100" s="57">
        <v>98</v>
      </c>
      <c r="D100" s="315" t="s">
        <v>1025</v>
      </c>
      <c r="E100" s="55" t="s">
        <v>1007</v>
      </c>
    </row>
    <row r="101" spans="2:9">
      <c r="B101" s="127">
        <v>16</v>
      </c>
      <c r="C101" s="57">
        <v>99</v>
      </c>
      <c r="D101" s="315"/>
      <c r="E101" s="55" t="s">
        <v>1009</v>
      </c>
    </row>
    <row r="102" spans="2:9">
      <c r="B102" s="127">
        <v>17</v>
      </c>
      <c r="C102" s="57">
        <v>100</v>
      </c>
      <c r="E102" s="55" t="s">
        <v>1069</v>
      </c>
    </row>
    <row r="103" spans="2:9">
      <c r="B103" s="127">
        <v>18</v>
      </c>
      <c r="C103" s="57">
        <v>101</v>
      </c>
      <c r="E103" s="55" t="s">
        <v>1070</v>
      </c>
    </row>
    <row r="104" spans="2:9">
      <c r="B104" s="127">
        <v>19</v>
      </c>
      <c r="C104" s="57">
        <v>102</v>
      </c>
      <c r="D104" s="57" t="s">
        <v>1072</v>
      </c>
      <c r="E104" s="55" t="s">
        <v>1071</v>
      </c>
    </row>
    <row r="105" spans="2:9">
      <c r="B105" s="127">
        <v>20</v>
      </c>
      <c r="C105" s="57">
        <v>103</v>
      </c>
      <c r="E105" s="55" t="s">
        <v>1074</v>
      </c>
    </row>
    <row r="106" spans="2:9">
      <c r="B106" s="127">
        <v>21</v>
      </c>
      <c r="C106" s="57">
        <v>104</v>
      </c>
      <c r="E106" s="55" t="s">
        <v>1084</v>
      </c>
    </row>
    <row r="107" spans="2:9">
      <c r="B107" s="127">
        <v>22</v>
      </c>
      <c r="C107" s="57">
        <v>105</v>
      </c>
      <c r="E107" s="55" t="s">
        <v>1093</v>
      </c>
      <c r="I107" s="264"/>
    </row>
    <row r="108" spans="2:9">
      <c r="B108" s="127">
        <v>23</v>
      </c>
      <c r="C108" s="57">
        <v>106</v>
      </c>
      <c r="E108" s="55" t="s">
        <v>1120</v>
      </c>
      <c r="I108" s="236"/>
    </row>
    <row r="109" spans="2:9">
      <c r="B109" s="127">
        <v>24</v>
      </c>
      <c r="C109" s="57">
        <v>107</v>
      </c>
      <c r="E109" s="55" t="s">
        <v>1121</v>
      </c>
    </row>
    <row r="110" spans="2:9">
      <c r="B110" s="127">
        <v>25</v>
      </c>
      <c r="C110" s="57">
        <v>108</v>
      </c>
      <c r="E110" s="55" t="s">
        <v>1126</v>
      </c>
      <c r="I110" s="264" t="s">
        <v>1053</v>
      </c>
    </row>
    <row r="111" spans="2:9">
      <c r="B111" s="127">
        <v>26</v>
      </c>
      <c r="C111" s="57">
        <v>109</v>
      </c>
      <c r="E111" s="296" t="s">
        <v>1127</v>
      </c>
      <c r="I111" s="273" t="s">
        <v>1147</v>
      </c>
    </row>
    <row r="112" spans="2:9">
      <c r="B112" s="127">
        <v>27</v>
      </c>
      <c r="C112" s="57">
        <v>110</v>
      </c>
      <c r="E112" s="296" t="s">
        <v>1127</v>
      </c>
      <c r="I112" t="s">
        <v>1024</v>
      </c>
    </row>
    <row r="113" spans="2:9">
      <c r="B113" s="127">
        <v>28</v>
      </c>
      <c r="C113" s="57">
        <v>111</v>
      </c>
      <c r="E113" s="296" t="s">
        <v>1128</v>
      </c>
      <c r="I113" t="s">
        <v>1148</v>
      </c>
    </row>
    <row r="114" spans="2:9">
      <c r="B114" s="127">
        <v>1</v>
      </c>
      <c r="C114" s="57">
        <v>112</v>
      </c>
      <c r="E114" s="55" t="s">
        <v>1029</v>
      </c>
    </row>
    <row r="115" spans="2:9">
      <c r="B115" s="127">
        <v>2</v>
      </c>
      <c r="C115" s="57">
        <v>113</v>
      </c>
      <c r="E115" s="55"/>
    </row>
    <row r="116" spans="2:9">
      <c r="B116" s="127">
        <v>3</v>
      </c>
      <c r="C116" s="57">
        <v>114</v>
      </c>
      <c r="E116" s="55" t="s">
        <v>1075</v>
      </c>
      <c r="I116" t="s">
        <v>1156</v>
      </c>
    </row>
    <row r="117" spans="2:9">
      <c r="B117" s="127">
        <v>4</v>
      </c>
      <c r="C117" s="57">
        <v>115</v>
      </c>
      <c r="E117" s="55" t="s">
        <v>1157</v>
      </c>
      <c r="F117" t="s">
        <v>1152</v>
      </c>
      <c r="I117" s="290" t="s">
        <v>1086</v>
      </c>
    </row>
    <row r="118" spans="2:9">
      <c r="B118" s="127">
        <v>5</v>
      </c>
      <c r="C118" s="57">
        <v>116</v>
      </c>
      <c r="I118" s="268" t="s">
        <v>1063</v>
      </c>
    </row>
    <row r="119" spans="2:9">
      <c r="B119" s="127">
        <v>6</v>
      </c>
      <c r="C119" s="57">
        <v>117</v>
      </c>
      <c r="E119" s="55" t="s">
        <v>1158</v>
      </c>
      <c r="I119" s="268" t="s">
        <v>1064</v>
      </c>
    </row>
    <row r="120" spans="2:9">
      <c r="B120" s="127">
        <v>7</v>
      </c>
      <c r="C120" s="57">
        <v>118</v>
      </c>
      <c r="I120" s="268" t="s">
        <v>1065</v>
      </c>
    </row>
    <row r="121" spans="2:9">
      <c r="B121" s="127">
        <v>8</v>
      </c>
      <c r="C121" s="57">
        <v>119</v>
      </c>
      <c r="I121" s="286" t="s">
        <v>1073</v>
      </c>
    </row>
    <row r="122" spans="2:9">
      <c r="B122" s="127">
        <v>9</v>
      </c>
      <c r="C122" s="57">
        <v>120</v>
      </c>
      <c r="I122" s="295" t="s">
        <v>1122</v>
      </c>
    </row>
    <row r="123" spans="2:9">
      <c r="B123" s="127">
        <v>10</v>
      </c>
      <c r="C123" s="57">
        <v>121</v>
      </c>
      <c r="I123" t="s">
        <v>1021</v>
      </c>
    </row>
    <row r="124" spans="2:9">
      <c r="B124" s="127">
        <v>11</v>
      </c>
      <c r="C124" s="57">
        <v>122</v>
      </c>
      <c r="I124" t="s">
        <v>829</v>
      </c>
    </row>
    <row r="125" spans="2:9">
      <c r="B125" s="127">
        <v>12</v>
      </c>
      <c r="C125" s="57">
        <v>123</v>
      </c>
      <c r="I125" s="6" t="s">
        <v>1094</v>
      </c>
    </row>
    <row r="126" spans="2:9">
      <c r="B126" s="127">
        <v>13</v>
      </c>
      <c r="C126" s="57">
        <v>124</v>
      </c>
      <c r="I126" s="6" t="s">
        <v>1095</v>
      </c>
    </row>
    <row r="127" spans="2:9">
      <c r="B127" s="127">
        <v>14</v>
      </c>
      <c r="C127" s="57">
        <v>125</v>
      </c>
      <c r="I127" s="6" t="s">
        <v>1096</v>
      </c>
    </row>
    <row r="128" spans="2:9">
      <c r="B128" s="127">
        <v>15</v>
      </c>
      <c r="C128" s="57">
        <v>126</v>
      </c>
      <c r="I128" s="6" t="s">
        <v>1097</v>
      </c>
    </row>
    <row r="129" spans="2:9">
      <c r="B129" s="127">
        <v>16</v>
      </c>
      <c r="C129" s="57">
        <v>127</v>
      </c>
      <c r="E129" t="s">
        <v>905</v>
      </c>
      <c r="I129" s="6" t="s">
        <v>1098</v>
      </c>
    </row>
    <row r="130" spans="2:9">
      <c r="B130" s="127">
        <v>17</v>
      </c>
      <c r="C130" s="57">
        <v>128</v>
      </c>
      <c r="I130" s="6" t="s">
        <v>1099</v>
      </c>
    </row>
    <row r="131" spans="2:9">
      <c r="B131" s="127">
        <v>18</v>
      </c>
      <c r="C131" s="57">
        <v>129</v>
      </c>
      <c r="D131" s="57" t="s">
        <v>989</v>
      </c>
      <c r="E131" s="57"/>
      <c r="F131" s="57" t="s">
        <v>1145</v>
      </c>
      <c r="G131" s="57"/>
      <c r="H131" s="57" t="s">
        <v>1146</v>
      </c>
      <c r="I131" s="6" t="s">
        <v>1100</v>
      </c>
    </row>
    <row r="132" spans="2:9">
      <c r="B132" s="127">
        <v>19</v>
      </c>
      <c r="C132" s="57">
        <v>130</v>
      </c>
    </row>
    <row r="133" spans="2:9">
      <c r="B133" s="127">
        <v>20</v>
      </c>
      <c r="C133" s="57">
        <v>131</v>
      </c>
    </row>
    <row r="134" spans="2:9">
      <c r="B134" s="127">
        <v>21</v>
      </c>
      <c r="C134" s="57">
        <v>132</v>
      </c>
    </row>
    <row r="135" spans="2:9">
      <c r="B135" s="127">
        <v>22</v>
      </c>
      <c r="C135" s="57">
        <v>133</v>
      </c>
    </row>
    <row r="136" spans="2:9">
      <c r="B136" s="127">
        <v>23</v>
      </c>
      <c r="C136" s="57">
        <v>134</v>
      </c>
    </row>
    <row r="137" spans="2:9">
      <c r="B137" s="127">
        <v>24</v>
      </c>
      <c r="C137" s="57">
        <v>135</v>
      </c>
    </row>
    <row r="138" spans="2:9">
      <c r="B138" s="127">
        <v>25</v>
      </c>
      <c r="C138" s="57">
        <v>136</v>
      </c>
    </row>
    <row r="139" spans="2:9">
      <c r="B139" s="127">
        <v>26</v>
      </c>
      <c r="C139" s="57">
        <v>137</v>
      </c>
    </row>
    <row r="140" spans="2:9">
      <c r="B140" s="127">
        <v>27</v>
      </c>
      <c r="C140" s="57">
        <v>138</v>
      </c>
    </row>
    <row r="141" spans="2:9">
      <c r="B141" s="127">
        <v>28</v>
      </c>
      <c r="C141" s="57">
        <v>139</v>
      </c>
    </row>
    <row r="142" spans="2:9">
      <c r="C142" s="57">
        <v>140</v>
      </c>
    </row>
    <row r="143" spans="2:9">
      <c r="C143" s="57">
        <v>141</v>
      </c>
    </row>
    <row r="144" spans="2:9">
      <c r="C144" s="57">
        <v>142</v>
      </c>
    </row>
    <row r="145" spans="3:4">
      <c r="C145" s="57">
        <v>143</v>
      </c>
    </row>
    <row r="146" spans="3:4">
      <c r="C146" s="57">
        <v>144</v>
      </c>
    </row>
    <row r="147" spans="3:4">
      <c r="C147" s="57">
        <v>145</v>
      </c>
    </row>
    <row r="148" spans="3:4">
      <c r="C148" s="57">
        <v>146</v>
      </c>
      <c r="D148" s="57" t="s">
        <v>695</v>
      </c>
    </row>
    <row r="149" spans="3:4">
      <c r="C149" s="57">
        <v>147</v>
      </c>
    </row>
    <row r="150" spans="3:4">
      <c r="C150" s="57">
        <v>148</v>
      </c>
    </row>
    <row r="151" spans="3:4">
      <c r="C151" s="57">
        <v>149</v>
      </c>
    </row>
    <row r="152" spans="3:4">
      <c r="C152" s="57">
        <v>150</v>
      </c>
    </row>
    <row r="153" spans="3:4">
      <c r="C153" s="57">
        <v>151</v>
      </c>
    </row>
    <row r="154" spans="3:4">
      <c r="C154" s="57">
        <v>152</v>
      </c>
    </row>
    <row r="155" spans="3:4">
      <c r="C155" s="57">
        <v>153</v>
      </c>
    </row>
    <row r="156" spans="3:4">
      <c r="C156" s="57">
        <v>154</v>
      </c>
    </row>
    <row r="157" spans="3:4">
      <c r="C157" s="57">
        <v>155</v>
      </c>
    </row>
    <row r="158" spans="3:4">
      <c r="C158" s="57">
        <v>156</v>
      </c>
    </row>
    <row r="159" spans="3:4">
      <c r="C159" s="57">
        <v>157</v>
      </c>
    </row>
    <row r="160" spans="3:4">
      <c r="C160" s="57">
        <v>158</v>
      </c>
    </row>
    <row r="161" spans="3:3">
      <c r="C161" s="57">
        <v>159</v>
      </c>
    </row>
    <row r="162" spans="3:3">
      <c r="C162" s="57">
        <v>160</v>
      </c>
    </row>
    <row r="163" spans="3:3">
      <c r="C163" s="57">
        <v>161</v>
      </c>
    </row>
    <row r="164" spans="3:3">
      <c r="C164" s="57">
        <v>162</v>
      </c>
    </row>
    <row r="165" spans="3:3">
      <c r="C165" s="57">
        <v>163</v>
      </c>
    </row>
    <row r="166" spans="3:3">
      <c r="C166" s="57">
        <v>164</v>
      </c>
    </row>
    <row r="167" spans="3:3">
      <c r="C167" s="57">
        <v>165</v>
      </c>
    </row>
    <row r="168" spans="3:3">
      <c r="C168" s="57">
        <v>166</v>
      </c>
    </row>
    <row r="169" spans="3:3">
      <c r="C169" s="57">
        <v>167</v>
      </c>
    </row>
    <row r="170" spans="3:3">
      <c r="C170" s="57">
        <v>168</v>
      </c>
    </row>
    <row r="171" spans="3:3">
      <c r="C171" s="57">
        <v>169</v>
      </c>
    </row>
    <row r="172" spans="3:3">
      <c r="C172" s="57">
        <v>170</v>
      </c>
    </row>
    <row r="173" spans="3:3">
      <c r="C173" s="57">
        <v>171</v>
      </c>
    </row>
    <row r="174" spans="3:3">
      <c r="C174" s="57">
        <v>172</v>
      </c>
    </row>
    <row r="175" spans="3:3">
      <c r="C175" s="57">
        <v>173</v>
      </c>
    </row>
    <row r="176" spans="3:3">
      <c r="C176" s="57">
        <v>174</v>
      </c>
    </row>
    <row r="177" spans="3:6">
      <c r="C177" s="57">
        <v>175</v>
      </c>
      <c r="D177" s="57" t="s">
        <v>791</v>
      </c>
    </row>
    <row r="178" spans="3:6">
      <c r="C178" s="57">
        <v>176</v>
      </c>
    </row>
    <row r="179" spans="3:6">
      <c r="C179" s="57">
        <v>177</v>
      </c>
    </row>
    <row r="180" spans="3:6">
      <c r="C180" s="57">
        <v>178</v>
      </c>
    </row>
    <row r="181" spans="3:6">
      <c r="C181" s="57">
        <v>179</v>
      </c>
    </row>
    <row r="182" spans="3:6">
      <c r="C182" s="57">
        <v>180</v>
      </c>
    </row>
    <row r="183" spans="3:6">
      <c r="C183" s="57">
        <v>181</v>
      </c>
      <c r="D183" s="57" t="s">
        <v>790</v>
      </c>
      <c r="E183">
        <f>108-180-360</f>
        <v>-432</v>
      </c>
      <c r="F183">
        <f>181+360</f>
        <v>541</v>
      </c>
    </row>
    <row r="184" spans="3:6">
      <c r="C184" s="57">
        <v>182</v>
      </c>
    </row>
    <row r="185" spans="3:6">
      <c r="C185" s="57">
        <v>183</v>
      </c>
    </row>
    <row r="186" spans="3:6">
      <c r="C186" s="57">
        <v>184</v>
      </c>
    </row>
    <row r="187" spans="3:6">
      <c r="C187" s="57">
        <v>185</v>
      </c>
    </row>
    <row r="188" spans="3:6">
      <c r="C188" s="57">
        <v>186</v>
      </c>
    </row>
    <row r="189" spans="3:6">
      <c r="C189" s="57">
        <v>187</v>
      </c>
    </row>
    <row r="190" spans="3:6">
      <c r="C190" s="57">
        <v>188</v>
      </c>
    </row>
    <row r="191" spans="3:6">
      <c r="C191" s="57">
        <v>189</v>
      </c>
    </row>
    <row r="192" spans="3:6">
      <c r="C192" s="57">
        <v>190</v>
      </c>
    </row>
    <row r="193" spans="3:3">
      <c r="C193" s="57">
        <v>191</v>
      </c>
    </row>
    <row r="194" spans="3:3">
      <c r="C194" s="57">
        <v>192</v>
      </c>
    </row>
    <row r="195" spans="3:3">
      <c r="C195" s="57">
        <v>193</v>
      </c>
    </row>
    <row r="196" spans="3:3">
      <c r="C196" s="57">
        <v>194</v>
      </c>
    </row>
    <row r="197" spans="3:3">
      <c r="C197" s="57">
        <v>195</v>
      </c>
    </row>
    <row r="198" spans="3:3">
      <c r="C198" s="57">
        <v>196</v>
      </c>
    </row>
    <row r="199" spans="3:3">
      <c r="C199" s="57">
        <v>197</v>
      </c>
    </row>
    <row r="200" spans="3:3">
      <c r="C200" s="57">
        <v>198</v>
      </c>
    </row>
    <row r="201" spans="3:3">
      <c r="C201" s="57">
        <v>199</v>
      </c>
    </row>
    <row r="202" spans="3:3">
      <c r="C202" s="57">
        <v>200</v>
      </c>
    </row>
    <row r="203" spans="3:3">
      <c r="C203" s="57">
        <v>201</v>
      </c>
    </row>
    <row r="204" spans="3:3">
      <c r="C204" s="57">
        <v>202</v>
      </c>
    </row>
    <row r="205" spans="3:3">
      <c r="C205" s="57">
        <v>203</v>
      </c>
    </row>
    <row r="206" spans="3:3">
      <c r="C206" s="57">
        <v>204</v>
      </c>
    </row>
    <row r="207" spans="3:3">
      <c r="C207" s="57">
        <v>205</v>
      </c>
    </row>
    <row r="208" spans="3:3">
      <c r="C208" s="57">
        <v>206</v>
      </c>
    </row>
    <row r="209" spans="3:3">
      <c r="C209" s="57">
        <v>207</v>
      </c>
    </row>
    <row r="210" spans="3:3">
      <c r="C210" s="57">
        <v>208</v>
      </c>
    </row>
    <row r="211" spans="3:3">
      <c r="C211" s="57">
        <v>209</v>
      </c>
    </row>
    <row r="212" spans="3:3">
      <c r="C212" s="57">
        <v>210</v>
      </c>
    </row>
    <row r="213" spans="3:3">
      <c r="C213" s="57">
        <v>211</v>
      </c>
    </row>
    <row r="214" spans="3:3">
      <c r="C214" s="57">
        <v>212</v>
      </c>
    </row>
    <row r="215" spans="3:3">
      <c r="C215" s="57">
        <v>213</v>
      </c>
    </row>
    <row r="216" spans="3:3">
      <c r="C216" s="57">
        <v>214</v>
      </c>
    </row>
    <row r="217" spans="3:3">
      <c r="C217" s="57">
        <v>215</v>
      </c>
    </row>
    <row r="218" spans="3:3">
      <c r="C218" s="57">
        <v>216</v>
      </c>
    </row>
    <row r="219" spans="3:3">
      <c r="C219" s="57">
        <v>217</v>
      </c>
    </row>
    <row r="220" spans="3:3">
      <c r="C220" s="57">
        <v>218</v>
      </c>
    </row>
    <row r="221" spans="3:3">
      <c r="C221" s="57">
        <v>219</v>
      </c>
    </row>
    <row r="222" spans="3:3">
      <c r="C222" s="57">
        <v>220</v>
      </c>
    </row>
    <row r="223" spans="3:3">
      <c r="C223" s="57">
        <v>221</v>
      </c>
    </row>
    <row r="224" spans="3:3">
      <c r="C224" s="57">
        <v>222</v>
      </c>
    </row>
    <row r="225" spans="3:3">
      <c r="C225" s="57">
        <v>223</v>
      </c>
    </row>
    <row r="226" spans="3:3">
      <c r="C226" s="57">
        <v>224</v>
      </c>
    </row>
    <row r="227" spans="3:3">
      <c r="C227" s="57">
        <v>225</v>
      </c>
    </row>
    <row r="228" spans="3:3">
      <c r="C228" s="57">
        <v>226</v>
      </c>
    </row>
    <row r="229" spans="3:3">
      <c r="C229" s="57">
        <v>227</v>
      </c>
    </row>
    <row r="230" spans="3:3">
      <c r="C230" s="57">
        <v>228</v>
      </c>
    </row>
    <row r="231" spans="3:3">
      <c r="C231" s="57">
        <v>229</v>
      </c>
    </row>
    <row r="232" spans="3:3">
      <c r="C232" s="57">
        <v>230</v>
      </c>
    </row>
    <row r="233" spans="3:3">
      <c r="C233" s="57">
        <v>231</v>
      </c>
    </row>
    <row r="234" spans="3:3">
      <c r="C234" s="57">
        <v>232</v>
      </c>
    </row>
    <row r="235" spans="3:3">
      <c r="C235" s="57">
        <v>233</v>
      </c>
    </row>
    <row r="236" spans="3:3">
      <c r="C236" s="57">
        <v>234</v>
      </c>
    </row>
    <row r="237" spans="3:3">
      <c r="C237" s="57">
        <v>235</v>
      </c>
    </row>
    <row r="238" spans="3:3">
      <c r="C238" s="57">
        <v>236</v>
      </c>
    </row>
    <row r="239" spans="3:3">
      <c r="C239" s="57">
        <v>237</v>
      </c>
    </row>
    <row r="240" spans="3:3">
      <c r="C240" s="57">
        <v>238</v>
      </c>
    </row>
    <row r="241" spans="3:3">
      <c r="C241" s="57">
        <v>239</v>
      </c>
    </row>
    <row r="242" spans="3:3">
      <c r="C242" s="57">
        <v>240</v>
      </c>
    </row>
    <row r="243" spans="3:3">
      <c r="C243" s="57">
        <v>241</v>
      </c>
    </row>
    <row r="244" spans="3:3">
      <c r="C244" s="57">
        <v>242</v>
      </c>
    </row>
    <row r="245" spans="3:3">
      <c r="C245" s="57">
        <v>243</v>
      </c>
    </row>
    <row r="246" spans="3:3">
      <c r="C246" s="57">
        <v>244</v>
      </c>
    </row>
    <row r="247" spans="3:3">
      <c r="C247" s="57">
        <v>245</v>
      </c>
    </row>
    <row r="248" spans="3:3">
      <c r="C248" s="57">
        <v>246</v>
      </c>
    </row>
    <row r="249" spans="3:3">
      <c r="C249" s="57">
        <v>247</v>
      </c>
    </row>
    <row r="250" spans="3:3">
      <c r="C250" s="57">
        <v>248</v>
      </c>
    </row>
    <row r="251" spans="3:3">
      <c r="C251" s="57">
        <v>249</v>
      </c>
    </row>
    <row r="252" spans="3:3">
      <c r="C252" s="57">
        <v>250</v>
      </c>
    </row>
    <row r="253" spans="3:3">
      <c r="C253" s="57">
        <v>251</v>
      </c>
    </row>
    <row r="254" spans="3:3">
      <c r="C254" s="57">
        <v>252</v>
      </c>
    </row>
    <row r="255" spans="3:3">
      <c r="C255" s="57">
        <v>253</v>
      </c>
    </row>
    <row r="256" spans="3:3">
      <c r="C256" s="57">
        <v>254</v>
      </c>
    </row>
    <row r="257" spans="3:3">
      <c r="C257" s="57">
        <v>255</v>
      </c>
    </row>
    <row r="258" spans="3:3">
      <c r="C258" s="57">
        <v>256</v>
      </c>
    </row>
    <row r="259" spans="3:3">
      <c r="C259" s="57">
        <v>257</v>
      </c>
    </row>
    <row r="260" spans="3:3">
      <c r="C260" s="57">
        <v>258</v>
      </c>
    </row>
    <row r="261" spans="3:3">
      <c r="C261" s="57">
        <v>259</v>
      </c>
    </row>
    <row r="262" spans="3:3">
      <c r="C262" s="57">
        <v>260</v>
      </c>
    </row>
    <row r="263" spans="3:3">
      <c r="C263" s="57">
        <v>261</v>
      </c>
    </row>
    <row r="264" spans="3:3">
      <c r="C264" s="57">
        <v>262</v>
      </c>
    </row>
    <row r="265" spans="3:3">
      <c r="C265" s="57">
        <v>263</v>
      </c>
    </row>
    <row r="266" spans="3:3">
      <c r="C266" s="57">
        <v>264</v>
      </c>
    </row>
    <row r="267" spans="3:3">
      <c r="C267" s="57">
        <v>265</v>
      </c>
    </row>
    <row r="268" spans="3:3">
      <c r="C268" s="57">
        <v>266</v>
      </c>
    </row>
    <row r="269" spans="3:3">
      <c r="C269" s="57">
        <v>267</v>
      </c>
    </row>
    <row r="270" spans="3:3">
      <c r="C270" s="57">
        <v>268</v>
      </c>
    </row>
    <row r="271" spans="3:3">
      <c r="C271" s="57">
        <v>269</v>
      </c>
    </row>
    <row r="272" spans="3:3">
      <c r="C272" s="57">
        <v>270</v>
      </c>
    </row>
    <row r="273" spans="3:3">
      <c r="C273" s="57">
        <v>271</v>
      </c>
    </row>
    <row r="274" spans="3:3">
      <c r="C274" s="57">
        <v>272</v>
      </c>
    </row>
    <row r="275" spans="3:3">
      <c r="C275" s="57">
        <v>273</v>
      </c>
    </row>
    <row r="276" spans="3:3">
      <c r="C276" s="57">
        <v>274</v>
      </c>
    </row>
    <row r="277" spans="3:3">
      <c r="C277" s="57">
        <v>275</v>
      </c>
    </row>
    <row r="278" spans="3:3">
      <c r="C278" s="57">
        <v>276</v>
      </c>
    </row>
    <row r="279" spans="3:3">
      <c r="C279" s="57">
        <v>277</v>
      </c>
    </row>
    <row r="280" spans="3:3">
      <c r="C280" s="57">
        <v>278</v>
      </c>
    </row>
    <row r="281" spans="3:3">
      <c r="C281" s="57">
        <v>279</v>
      </c>
    </row>
    <row r="282" spans="3:3">
      <c r="C282" s="57">
        <v>280</v>
      </c>
    </row>
    <row r="283" spans="3:3">
      <c r="C283" s="57">
        <v>281</v>
      </c>
    </row>
    <row r="284" spans="3:3">
      <c r="C284" s="57">
        <v>282</v>
      </c>
    </row>
    <row r="285" spans="3:3">
      <c r="C285" s="57">
        <v>283</v>
      </c>
    </row>
    <row r="286" spans="3:3">
      <c r="C286" s="57">
        <v>284</v>
      </c>
    </row>
    <row r="287" spans="3:3">
      <c r="C287" s="57">
        <v>285</v>
      </c>
    </row>
    <row r="288" spans="3:3">
      <c r="C288" s="57">
        <v>286</v>
      </c>
    </row>
    <row r="289" spans="3:3">
      <c r="C289" s="57">
        <v>287</v>
      </c>
    </row>
    <row r="290" spans="3:3">
      <c r="C290" s="57">
        <v>288</v>
      </c>
    </row>
    <row r="291" spans="3:3">
      <c r="C291" s="57">
        <v>289</v>
      </c>
    </row>
    <row r="292" spans="3:3">
      <c r="C292" s="57">
        <v>290</v>
      </c>
    </row>
    <row r="293" spans="3:3">
      <c r="C293" s="57">
        <v>291</v>
      </c>
    </row>
    <row r="294" spans="3:3">
      <c r="C294" s="57">
        <v>292</v>
      </c>
    </row>
    <row r="295" spans="3:3">
      <c r="C295" s="57">
        <v>293</v>
      </c>
    </row>
    <row r="296" spans="3:3">
      <c r="C296" s="57">
        <v>294</v>
      </c>
    </row>
    <row r="297" spans="3:3">
      <c r="C297" s="57">
        <v>295</v>
      </c>
    </row>
    <row r="298" spans="3:3">
      <c r="C298" s="57">
        <v>296</v>
      </c>
    </row>
    <row r="299" spans="3:3">
      <c r="C299" s="57">
        <v>297</v>
      </c>
    </row>
    <row r="300" spans="3:3">
      <c r="C300" s="57">
        <v>298</v>
      </c>
    </row>
    <row r="301" spans="3:3">
      <c r="C301" s="57">
        <v>299</v>
      </c>
    </row>
    <row r="302" spans="3:3">
      <c r="C302" s="57">
        <v>300</v>
      </c>
    </row>
    <row r="303" spans="3:3">
      <c r="C303" s="57">
        <v>301</v>
      </c>
    </row>
    <row r="304" spans="3:3">
      <c r="C304" s="57">
        <v>302</v>
      </c>
    </row>
    <row r="305" spans="3:3">
      <c r="C305" s="57">
        <v>303</v>
      </c>
    </row>
    <row r="306" spans="3:3">
      <c r="C306" s="57">
        <v>304</v>
      </c>
    </row>
    <row r="307" spans="3:3">
      <c r="C307" s="57">
        <v>305</v>
      </c>
    </row>
    <row r="308" spans="3:3">
      <c r="C308" s="57">
        <v>306</v>
      </c>
    </row>
    <row r="309" spans="3:3">
      <c r="C309" s="57">
        <v>307</v>
      </c>
    </row>
    <row r="310" spans="3:3">
      <c r="C310" s="57">
        <v>308</v>
      </c>
    </row>
    <row r="311" spans="3:3">
      <c r="C311" s="57">
        <v>309</v>
      </c>
    </row>
    <row r="312" spans="3:3">
      <c r="C312" s="57">
        <v>310</v>
      </c>
    </row>
    <row r="313" spans="3:3">
      <c r="C313" s="57">
        <v>311</v>
      </c>
    </row>
    <row r="314" spans="3:3">
      <c r="C314" s="57">
        <v>312</v>
      </c>
    </row>
    <row r="315" spans="3:3">
      <c r="C315" s="57">
        <v>313</v>
      </c>
    </row>
    <row r="316" spans="3:3">
      <c r="C316" s="57">
        <v>314</v>
      </c>
    </row>
    <row r="317" spans="3:3">
      <c r="C317" s="57">
        <v>315</v>
      </c>
    </row>
    <row r="318" spans="3:3">
      <c r="C318" s="57">
        <v>316</v>
      </c>
    </row>
    <row r="319" spans="3:3">
      <c r="C319" s="57">
        <v>317</v>
      </c>
    </row>
    <row r="320" spans="3:3">
      <c r="C320" s="57">
        <v>318</v>
      </c>
    </row>
    <row r="321" spans="3:3">
      <c r="C321" s="57">
        <v>319</v>
      </c>
    </row>
    <row r="322" spans="3:3">
      <c r="C322" s="57">
        <v>320</v>
      </c>
    </row>
    <row r="323" spans="3:3">
      <c r="C323" s="57">
        <v>321</v>
      </c>
    </row>
    <row r="324" spans="3:3">
      <c r="C324" s="57">
        <v>322</v>
      </c>
    </row>
    <row r="325" spans="3:3">
      <c r="C325" s="57">
        <v>323</v>
      </c>
    </row>
    <row r="326" spans="3:3">
      <c r="C326" s="57">
        <v>324</v>
      </c>
    </row>
    <row r="327" spans="3:3">
      <c r="C327" s="57">
        <v>325</v>
      </c>
    </row>
    <row r="328" spans="3:3">
      <c r="C328" s="57">
        <v>326</v>
      </c>
    </row>
    <row r="329" spans="3:3">
      <c r="C329" s="57">
        <v>327</v>
      </c>
    </row>
    <row r="330" spans="3:3">
      <c r="C330" s="57">
        <v>328</v>
      </c>
    </row>
    <row r="331" spans="3:3">
      <c r="C331" s="57">
        <v>329</v>
      </c>
    </row>
    <row r="332" spans="3:3">
      <c r="C332" s="57">
        <v>330</v>
      </c>
    </row>
    <row r="333" spans="3:3">
      <c r="C333" s="57">
        <v>331</v>
      </c>
    </row>
    <row r="334" spans="3:3">
      <c r="C334" s="57">
        <v>332</v>
      </c>
    </row>
    <row r="335" spans="3:3">
      <c r="C335" s="57">
        <v>333</v>
      </c>
    </row>
    <row r="336" spans="3:3">
      <c r="C336" s="57">
        <v>334</v>
      </c>
    </row>
    <row r="337" spans="3:3">
      <c r="C337" s="57">
        <v>335</v>
      </c>
    </row>
    <row r="338" spans="3:3">
      <c r="C338" s="57">
        <v>336</v>
      </c>
    </row>
    <row r="339" spans="3:3">
      <c r="C339" s="57">
        <v>337</v>
      </c>
    </row>
    <row r="340" spans="3:3">
      <c r="C340" s="57">
        <v>338</v>
      </c>
    </row>
    <row r="341" spans="3:3">
      <c r="C341" s="57">
        <v>339</v>
      </c>
    </row>
    <row r="342" spans="3:3">
      <c r="C342" s="57">
        <v>340</v>
      </c>
    </row>
    <row r="343" spans="3:3">
      <c r="C343" s="57">
        <v>341</v>
      </c>
    </row>
    <row r="344" spans="3:3">
      <c r="C344" s="57">
        <v>342</v>
      </c>
    </row>
    <row r="345" spans="3:3">
      <c r="C345" s="57">
        <v>343</v>
      </c>
    </row>
    <row r="346" spans="3:3">
      <c r="C346" s="57">
        <v>344</v>
      </c>
    </row>
    <row r="347" spans="3:3">
      <c r="C347" s="57">
        <v>345</v>
      </c>
    </row>
    <row r="348" spans="3:3">
      <c r="C348" s="57">
        <v>346</v>
      </c>
    </row>
    <row r="349" spans="3:3">
      <c r="C349" s="57">
        <v>347</v>
      </c>
    </row>
    <row r="350" spans="3:3">
      <c r="C350" s="57">
        <v>348</v>
      </c>
    </row>
    <row r="351" spans="3:3">
      <c r="C351" s="57">
        <v>349</v>
      </c>
    </row>
    <row r="352" spans="3:3">
      <c r="C352" s="57">
        <v>350</v>
      </c>
    </row>
    <row r="353" spans="3:3">
      <c r="C353" s="57">
        <v>351</v>
      </c>
    </row>
    <row r="354" spans="3:3">
      <c r="C354" s="57">
        <v>352</v>
      </c>
    </row>
    <row r="355" spans="3:3">
      <c r="C355" s="57">
        <v>353</v>
      </c>
    </row>
    <row r="356" spans="3:3">
      <c r="C356" s="57">
        <v>354</v>
      </c>
    </row>
    <row r="357" spans="3:3">
      <c r="C357" s="57">
        <v>355</v>
      </c>
    </row>
    <row r="358" spans="3:3">
      <c r="C358" s="57">
        <v>356</v>
      </c>
    </row>
    <row r="359" spans="3:3">
      <c r="C359" s="57">
        <v>357</v>
      </c>
    </row>
    <row r="360" spans="3:3">
      <c r="C360" s="57">
        <v>358</v>
      </c>
    </row>
    <row r="361" spans="3:3">
      <c r="C361" s="57">
        <v>359</v>
      </c>
    </row>
    <row r="362" spans="3:3">
      <c r="C362" s="57">
        <v>360</v>
      </c>
    </row>
    <row r="363" spans="3:3">
      <c r="C363" s="57">
        <v>361</v>
      </c>
    </row>
    <row r="364" spans="3:3">
      <c r="C364" s="57">
        <v>362</v>
      </c>
    </row>
    <row r="365" spans="3:3">
      <c r="C365" s="57">
        <v>363</v>
      </c>
    </row>
    <row r="366" spans="3:3">
      <c r="C366" s="57">
        <v>364</v>
      </c>
    </row>
    <row r="367" spans="3:3">
      <c r="C367" s="57">
        <v>365</v>
      </c>
    </row>
    <row r="368" spans="3:3">
      <c r="C368" s="57">
        <v>366</v>
      </c>
    </row>
    <row r="369" spans="3:3">
      <c r="C369" s="57">
        <v>367</v>
      </c>
    </row>
    <row r="370" spans="3:3">
      <c r="C370" s="57">
        <v>368</v>
      </c>
    </row>
    <row r="371" spans="3:3">
      <c r="C371" s="57">
        <v>369</v>
      </c>
    </row>
    <row r="372" spans="3:3">
      <c r="C372" s="57">
        <v>370</v>
      </c>
    </row>
    <row r="373" spans="3:3">
      <c r="C373" s="57">
        <v>371</v>
      </c>
    </row>
    <row r="374" spans="3:3">
      <c r="C374" s="57">
        <v>372</v>
      </c>
    </row>
    <row r="375" spans="3:3">
      <c r="C375" s="57">
        <v>373</v>
      </c>
    </row>
    <row r="376" spans="3:3">
      <c r="C376" s="57">
        <v>374</v>
      </c>
    </row>
    <row r="377" spans="3:3">
      <c r="C377" s="57">
        <v>375</v>
      </c>
    </row>
    <row r="378" spans="3:3">
      <c r="C378" s="57">
        <v>376</v>
      </c>
    </row>
    <row r="379" spans="3:3">
      <c r="C379" s="57">
        <v>377</v>
      </c>
    </row>
    <row r="380" spans="3:3">
      <c r="C380" s="57">
        <v>378</v>
      </c>
    </row>
    <row r="381" spans="3:3">
      <c r="C381" s="57">
        <v>379</v>
      </c>
    </row>
    <row r="382" spans="3:3">
      <c r="C382" s="57">
        <v>380</v>
      </c>
    </row>
    <row r="383" spans="3:3">
      <c r="C383" s="57">
        <v>381</v>
      </c>
    </row>
    <row r="384" spans="3:3">
      <c r="C384" s="57">
        <v>382</v>
      </c>
    </row>
    <row r="385" spans="3:3">
      <c r="C385" s="57">
        <v>383</v>
      </c>
    </row>
    <row r="386" spans="3:3">
      <c r="C386" s="57">
        <v>384</v>
      </c>
    </row>
    <row r="387" spans="3:3">
      <c r="C387" s="57">
        <v>385</v>
      </c>
    </row>
    <row r="388" spans="3:3">
      <c r="C388" s="57">
        <v>386</v>
      </c>
    </row>
    <row r="389" spans="3:3">
      <c r="C389" s="57">
        <v>387</v>
      </c>
    </row>
    <row r="390" spans="3:3">
      <c r="C390" s="57">
        <v>388</v>
      </c>
    </row>
    <row r="391" spans="3:3">
      <c r="C391" s="57">
        <v>389</v>
      </c>
    </row>
    <row r="392" spans="3:3">
      <c r="C392" s="57">
        <v>390</v>
      </c>
    </row>
    <row r="393" spans="3:3">
      <c r="C393" s="57">
        <v>391</v>
      </c>
    </row>
    <row r="394" spans="3:3">
      <c r="C394" s="57">
        <v>392</v>
      </c>
    </row>
    <row r="395" spans="3:3">
      <c r="C395" s="57">
        <v>393</v>
      </c>
    </row>
    <row r="396" spans="3:3">
      <c r="C396" s="57">
        <v>394</v>
      </c>
    </row>
    <row r="397" spans="3:3">
      <c r="C397" s="57">
        <v>395</v>
      </c>
    </row>
    <row r="398" spans="3:3">
      <c r="C398" s="57">
        <v>396</v>
      </c>
    </row>
    <row r="399" spans="3:3">
      <c r="C399" s="57">
        <v>397</v>
      </c>
    </row>
    <row r="400" spans="3:3">
      <c r="C400" s="57">
        <v>398</v>
      </c>
    </row>
    <row r="401" spans="3:3">
      <c r="C401" s="57">
        <v>399</v>
      </c>
    </row>
    <row r="402" spans="3:3">
      <c r="C402" s="57">
        <v>400</v>
      </c>
    </row>
    <row r="403" spans="3:3">
      <c r="C403" s="57">
        <v>401</v>
      </c>
    </row>
    <row r="404" spans="3:3">
      <c r="C404" s="57">
        <v>402</v>
      </c>
    </row>
    <row r="405" spans="3:3">
      <c r="C405" s="57">
        <v>403</v>
      </c>
    </row>
    <row r="406" spans="3:3">
      <c r="C406" s="57">
        <v>404</v>
      </c>
    </row>
    <row r="407" spans="3:3">
      <c r="C407" s="57">
        <v>405</v>
      </c>
    </row>
    <row r="408" spans="3:3">
      <c r="C408" s="57">
        <v>406</v>
      </c>
    </row>
    <row r="409" spans="3:3">
      <c r="C409" s="57">
        <v>407</v>
      </c>
    </row>
    <row r="410" spans="3:3">
      <c r="C410" s="57">
        <v>408</v>
      </c>
    </row>
    <row r="411" spans="3:3">
      <c r="C411" s="57">
        <v>409</v>
      </c>
    </row>
    <row r="412" spans="3:3">
      <c r="C412" s="57">
        <v>410</v>
      </c>
    </row>
    <row r="413" spans="3:3">
      <c r="C413" s="57">
        <v>411</v>
      </c>
    </row>
    <row r="414" spans="3:3">
      <c r="C414" s="57">
        <v>412</v>
      </c>
    </row>
    <row r="415" spans="3:3">
      <c r="C415" s="57">
        <v>413</v>
      </c>
    </row>
    <row r="416" spans="3:3">
      <c r="C416" s="57">
        <v>414</v>
      </c>
    </row>
    <row r="417" spans="3:3">
      <c r="C417" s="57">
        <v>415</v>
      </c>
    </row>
    <row r="418" spans="3:3">
      <c r="C418" s="57">
        <v>416</v>
      </c>
    </row>
    <row r="419" spans="3:3">
      <c r="C419" s="57">
        <v>417</v>
      </c>
    </row>
    <row r="420" spans="3:3">
      <c r="C420" s="57">
        <v>418</v>
      </c>
    </row>
    <row r="421" spans="3:3">
      <c r="C421" s="57">
        <v>419</v>
      </c>
    </row>
    <row r="422" spans="3:3">
      <c r="C422" s="57">
        <v>420</v>
      </c>
    </row>
    <row r="423" spans="3:3">
      <c r="C423" s="57">
        <v>421</v>
      </c>
    </row>
    <row r="424" spans="3:3">
      <c r="C424" s="57">
        <v>422</v>
      </c>
    </row>
    <row r="425" spans="3:3">
      <c r="C425" s="57">
        <v>423</v>
      </c>
    </row>
    <row r="426" spans="3:3">
      <c r="C426" s="57">
        <v>424</v>
      </c>
    </row>
    <row r="427" spans="3:3">
      <c r="C427" s="57">
        <v>425</v>
      </c>
    </row>
    <row r="428" spans="3:3">
      <c r="C428" s="57">
        <v>426</v>
      </c>
    </row>
    <row r="429" spans="3:3">
      <c r="C429" s="57">
        <v>427</v>
      </c>
    </row>
    <row r="430" spans="3:3">
      <c r="C430" s="57">
        <v>428</v>
      </c>
    </row>
    <row r="431" spans="3:3">
      <c r="C431" s="57">
        <v>429</v>
      </c>
    </row>
    <row r="432" spans="3:3">
      <c r="C432" s="57">
        <v>430</v>
      </c>
    </row>
    <row r="433" spans="3:3">
      <c r="C433" s="57">
        <v>431</v>
      </c>
    </row>
    <row r="434" spans="3:3">
      <c r="C434" s="57">
        <v>432</v>
      </c>
    </row>
    <row r="435" spans="3:3">
      <c r="C435" s="57">
        <v>433</v>
      </c>
    </row>
    <row r="436" spans="3:3">
      <c r="C436" s="57">
        <v>434</v>
      </c>
    </row>
    <row r="437" spans="3:3">
      <c r="C437" s="57">
        <v>435</v>
      </c>
    </row>
    <row r="438" spans="3:3">
      <c r="C438" s="57">
        <v>436</v>
      </c>
    </row>
    <row r="439" spans="3:3">
      <c r="C439" s="57">
        <v>437</v>
      </c>
    </row>
    <row r="440" spans="3:3">
      <c r="C440" s="57">
        <v>438</v>
      </c>
    </row>
    <row r="441" spans="3:3">
      <c r="C441" s="57">
        <v>439</v>
      </c>
    </row>
    <row r="442" spans="3:3">
      <c r="C442" s="57">
        <v>440</v>
      </c>
    </row>
    <row r="443" spans="3:3">
      <c r="C443" s="57">
        <v>441</v>
      </c>
    </row>
    <row r="444" spans="3:3">
      <c r="C444" s="57">
        <v>442</v>
      </c>
    </row>
    <row r="445" spans="3:3">
      <c r="C445" s="57">
        <v>443</v>
      </c>
    </row>
    <row r="446" spans="3:3">
      <c r="C446" s="57">
        <v>444</v>
      </c>
    </row>
    <row r="447" spans="3:3">
      <c r="C447" s="57">
        <v>445</v>
      </c>
    </row>
    <row r="448" spans="3:3">
      <c r="C448" s="57">
        <v>446</v>
      </c>
    </row>
    <row r="449" spans="3:3">
      <c r="C449" s="57">
        <v>447</v>
      </c>
    </row>
    <row r="450" spans="3:3">
      <c r="C450" s="57">
        <v>448</v>
      </c>
    </row>
    <row r="451" spans="3:3">
      <c r="C451" s="57">
        <v>449</v>
      </c>
    </row>
    <row r="452" spans="3:3">
      <c r="C452" s="57">
        <v>450</v>
      </c>
    </row>
    <row r="453" spans="3:3">
      <c r="C453" s="57">
        <v>451</v>
      </c>
    </row>
    <row r="454" spans="3:3">
      <c r="C454" s="57">
        <v>452</v>
      </c>
    </row>
    <row r="455" spans="3:3">
      <c r="C455" s="57">
        <v>453</v>
      </c>
    </row>
    <row r="456" spans="3:3">
      <c r="C456" s="57">
        <v>454</v>
      </c>
    </row>
    <row r="457" spans="3:3">
      <c r="C457" s="57">
        <v>455</v>
      </c>
    </row>
    <row r="458" spans="3:3">
      <c r="C458" s="57">
        <v>456</v>
      </c>
    </row>
    <row r="459" spans="3:3">
      <c r="C459" s="57">
        <v>457</v>
      </c>
    </row>
    <row r="460" spans="3:3">
      <c r="C460" s="57">
        <v>458</v>
      </c>
    </row>
    <row r="461" spans="3:3">
      <c r="C461" s="57">
        <v>459</v>
      </c>
    </row>
    <row r="462" spans="3:3">
      <c r="C462" s="57">
        <v>460</v>
      </c>
    </row>
    <row r="463" spans="3:3">
      <c r="C463" s="57">
        <v>461</v>
      </c>
    </row>
    <row r="464" spans="3:3">
      <c r="C464" s="57">
        <v>462</v>
      </c>
    </row>
    <row r="465" spans="3:3">
      <c r="C465" s="57">
        <v>463</v>
      </c>
    </row>
    <row r="466" spans="3:3">
      <c r="C466" s="57">
        <v>464</v>
      </c>
    </row>
    <row r="467" spans="3:3">
      <c r="C467" s="57">
        <v>465</v>
      </c>
    </row>
    <row r="468" spans="3:3">
      <c r="C468" s="57">
        <v>466</v>
      </c>
    </row>
    <row r="469" spans="3:3">
      <c r="C469" s="57">
        <v>467</v>
      </c>
    </row>
    <row r="470" spans="3:3">
      <c r="C470" s="57">
        <v>468</v>
      </c>
    </row>
    <row r="471" spans="3:3">
      <c r="C471" s="57">
        <v>469</v>
      </c>
    </row>
    <row r="472" spans="3:3">
      <c r="C472" s="57">
        <v>470</v>
      </c>
    </row>
    <row r="473" spans="3:3">
      <c r="C473" s="57">
        <v>471</v>
      </c>
    </row>
    <row r="474" spans="3:3">
      <c r="C474" s="57">
        <v>472</v>
      </c>
    </row>
    <row r="475" spans="3:3">
      <c r="C475" s="57">
        <v>473</v>
      </c>
    </row>
    <row r="476" spans="3:3">
      <c r="C476" s="57">
        <v>474</v>
      </c>
    </row>
    <row r="477" spans="3:3">
      <c r="C477" s="57">
        <v>475</v>
      </c>
    </row>
    <row r="478" spans="3:3">
      <c r="C478" s="57">
        <v>476</v>
      </c>
    </row>
    <row r="479" spans="3:3">
      <c r="C479" s="57">
        <v>477</v>
      </c>
    </row>
    <row r="480" spans="3:3">
      <c r="C480" s="57">
        <v>478</v>
      </c>
    </row>
    <row r="481" spans="3:3">
      <c r="C481" s="57">
        <v>479</v>
      </c>
    </row>
    <row r="482" spans="3:3">
      <c r="C482" s="57">
        <v>480</v>
      </c>
    </row>
    <row r="483" spans="3:3">
      <c r="C483" s="57">
        <v>481</v>
      </c>
    </row>
    <row r="484" spans="3:3">
      <c r="C484" s="57">
        <v>482</v>
      </c>
    </row>
    <row r="485" spans="3:3">
      <c r="C485" s="57">
        <v>483</v>
      </c>
    </row>
    <row r="486" spans="3:3">
      <c r="C486" s="57">
        <v>484</v>
      </c>
    </row>
    <row r="487" spans="3:3">
      <c r="C487" s="57">
        <v>485</v>
      </c>
    </row>
    <row r="488" spans="3:3">
      <c r="C488" s="57">
        <v>486</v>
      </c>
    </row>
    <row r="489" spans="3:3">
      <c r="C489" s="57">
        <v>487</v>
      </c>
    </row>
    <row r="490" spans="3:3">
      <c r="C490" s="57">
        <v>488</v>
      </c>
    </row>
    <row r="491" spans="3:3">
      <c r="C491" s="57">
        <v>489</v>
      </c>
    </row>
    <row r="492" spans="3:3">
      <c r="C492" s="57">
        <v>490</v>
      </c>
    </row>
    <row r="493" spans="3:3">
      <c r="C493" s="57">
        <v>491</v>
      </c>
    </row>
    <row r="494" spans="3:3">
      <c r="C494" s="57">
        <v>492</v>
      </c>
    </row>
    <row r="495" spans="3:3">
      <c r="C495" s="57">
        <v>493</v>
      </c>
    </row>
    <row r="496" spans="3:3">
      <c r="C496" s="57">
        <v>494</v>
      </c>
    </row>
    <row r="497" spans="3:3">
      <c r="C497" s="57">
        <v>495</v>
      </c>
    </row>
    <row r="498" spans="3:3">
      <c r="C498" s="57">
        <v>496</v>
      </c>
    </row>
    <row r="499" spans="3:3">
      <c r="C499" s="57">
        <v>497</v>
      </c>
    </row>
    <row r="500" spans="3:3">
      <c r="C500" s="57">
        <v>498</v>
      </c>
    </row>
    <row r="501" spans="3:3">
      <c r="C501" s="57">
        <v>499</v>
      </c>
    </row>
    <row r="502" spans="3:3">
      <c r="C502" s="57">
        <v>500</v>
      </c>
    </row>
    <row r="503" spans="3:3">
      <c r="C503" s="57">
        <v>501</v>
      </c>
    </row>
    <row r="504" spans="3:3">
      <c r="C504" s="57">
        <v>502</v>
      </c>
    </row>
    <row r="505" spans="3:3">
      <c r="C505" s="57">
        <v>503</v>
      </c>
    </row>
    <row r="506" spans="3:3">
      <c r="C506" s="57">
        <v>504</v>
      </c>
    </row>
    <row r="507" spans="3:3">
      <c r="C507" s="57">
        <v>505</v>
      </c>
    </row>
    <row r="508" spans="3:3">
      <c r="C508" s="57">
        <v>506</v>
      </c>
    </row>
    <row r="509" spans="3:3">
      <c r="C509" s="57">
        <v>507</v>
      </c>
    </row>
    <row r="510" spans="3:3">
      <c r="C510" s="57">
        <v>508</v>
      </c>
    </row>
    <row r="511" spans="3:3">
      <c r="C511" s="57">
        <v>509</v>
      </c>
    </row>
    <row r="512" spans="3:3">
      <c r="C512" s="57">
        <v>510</v>
      </c>
    </row>
    <row r="513" spans="3:3">
      <c r="C513" s="57">
        <v>511</v>
      </c>
    </row>
    <row r="514" spans="3:3">
      <c r="C514" s="57">
        <v>512</v>
      </c>
    </row>
    <row r="515" spans="3:3">
      <c r="C515" s="57">
        <v>513</v>
      </c>
    </row>
    <row r="516" spans="3:3">
      <c r="C516" s="57">
        <v>514</v>
      </c>
    </row>
    <row r="517" spans="3:3">
      <c r="C517" s="57">
        <v>515</v>
      </c>
    </row>
    <row r="518" spans="3:3">
      <c r="C518" s="57">
        <v>516</v>
      </c>
    </row>
    <row r="519" spans="3:3">
      <c r="C519" s="57">
        <v>517</v>
      </c>
    </row>
    <row r="520" spans="3:3">
      <c r="C520" s="57">
        <v>518</v>
      </c>
    </row>
    <row r="521" spans="3:3">
      <c r="C521" s="57">
        <v>519</v>
      </c>
    </row>
    <row r="522" spans="3:3">
      <c r="C522" s="57">
        <v>520</v>
      </c>
    </row>
    <row r="523" spans="3:3">
      <c r="C523" s="57">
        <v>521</v>
      </c>
    </row>
    <row r="524" spans="3:3">
      <c r="C524" s="57">
        <v>522</v>
      </c>
    </row>
    <row r="525" spans="3:3">
      <c r="C525" s="57">
        <v>523</v>
      </c>
    </row>
    <row r="526" spans="3:3">
      <c r="C526" s="57">
        <v>524</v>
      </c>
    </row>
    <row r="527" spans="3:3">
      <c r="C527" s="57">
        <v>525</v>
      </c>
    </row>
    <row r="528" spans="3:3">
      <c r="C528" s="57">
        <v>526</v>
      </c>
    </row>
    <row r="529" spans="3:4">
      <c r="C529" s="57">
        <v>527</v>
      </c>
    </row>
    <row r="530" spans="3:4">
      <c r="C530" s="57">
        <v>528</v>
      </c>
    </row>
    <row r="531" spans="3:4">
      <c r="C531" s="57">
        <v>529</v>
      </c>
    </row>
    <row r="532" spans="3:4">
      <c r="C532" s="57">
        <v>530</v>
      </c>
    </row>
    <row r="533" spans="3:4">
      <c r="C533" s="57">
        <v>531</v>
      </c>
    </row>
    <row r="534" spans="3:4">
      <c r="C534" s="57">
        <v>532</v>
      </c>
    </row>
    <row r="535" spans="3:4">
      <c r="C535" s="57">
        <v>533</v>
      </c>
    </row>
    <row r="536" spans="3:4">
      <c r="C536" s="57">
        <v>534</v>
      </c>
    </row>
    <row r="537" spans="3:4">
      <c r="C537" s="57">
        <v>535</v>
      </c>
    </row>
    <row r="538" spans="3:4">
      <c r="C538" s="57">
        <v>536</v>
      </c>
    </row>
    <row r="539" spans="3:4">
      <c r="C539" s="57">
        <v>537</v>
      </c>
    </row>
    <row r="540" spans="3:4">
      <c r="C540" s="57">
        <v>538</v>
      </c>
    </row>
    <row r="541" spans="3:4">
      <c r="C541" s="57">
        <v>539</v>
      </c>
    </row>
    <row r="542" spans="3:4">
      <c r="C542" s="57">
        <v>540</v>
      </c>
    </row>
    <row r="543" spans="3:4">
      <c r="C543" s="57">
        <v>541</v>
      </c>
      <c r="D543" s="57" t="s">
        <v>1123</v>
      </c>
    </row>
    <row r="544" spans="3:4">
      <c r="C544" s="57">
        <v>542</v>
      </c>
    </row>
    <row r="545" spans="3:3">
      <c r="C545" s="57">
        <v>543</v>
      </c>
    </row>
    <row r="546" spans="3:3">
      <c r="C546" s="57">
        <v>544</v>
      </c>
    </row>
    <row r="547" spans="3:3">
      <c r="C547" s="57">
        <v>545</v>
      </c>
    </row>
    <row r="548" spans="3:3">
      <c r="C548" s="57">
        <v>546</v>
      </c>
    </row>
    <row r="549" spans="3:3">
      <c r="C549" s="57">
        <v>547</v>
      </c>
    </row>
    <row r="550" spans="3:3">
      <c r="C550" s="57">
        <v>548</v>
      </c>
    </row>
    <row r="551" spans="3:3">
      <c r="C551" s="57">
        <v>549</v>
      </c>
    </row>
    <row r="552" spans="3:3">
      <c r="C552" s="57">
        <v>550</v>
      </c>
    </row>
    <row r="553" spans="3:3">
      <c r="C553" s="57">
        <v>551</v>
      </c>
    </row>
    <row r="554" spans="3:3">
      <c r="C554" s="57">
        <v>552</v>
      </c>
    </row>
    <row r="555" spans="3:3">
      <c r="C555" s="57">
        <v>553</v>
      </c>
    </row>
    <row r="556" spans="3:3">
      <c r="C556" s="57">
        <v>554</v>
      </c>
    </row>
  </sheetData>
  <mergeCells count="1">
    <mergeCell ref="D100:D101"/>
  </mergeCells>
  <hyperlinks>
    <hyperlink ref="J6" r:id="rId1" display="http://gwydir.demon.co.uk/jo/roman/janus.htm" xr:uid="{00000000-0004-0000-0100-000000000000}"/>
    <hyperlink ref="J8" r:id="rId2" display="http://gwydir.demon.co.uk/jo/roman/mars.htm" xr:uid="{00000000-0004-0000-0100-000001000000}"/>
    <hyperlink ref="J10" r:id="rId3" display="http://gwydir.demon.co.uk/jo/roman/maia.htm" xr:uid="{00000000-0004-0000-0100-000002000000}"/>
    <hyperlink ref="J11" r:id="rId4" display="http://gwydir.demon.co.uk/jo/roman/juno.htm" xr:uid="{00000000-0004-0000-0100-000003000000}"/>
  </hyperlinks>
  <pageMargins left="0.7" right="0.7" top="0.75" bottom="0.75" header="0.3" footer="0.3"/>
  <pageSetup orientation="portrait" verticalDpi="0"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workbookViewId="0">
      <selection activeCell="E28" sqref="E28"/>
    </sheetView>
  </sheetViews>
  <sheetFormatPr defaultRowHeight="15.75"/>
  <cols>
    <col min="1" max="1" width="20.875" customWidth="1"/>
    <col min="2" max="2" width="7.875" style="149" bestFit="1" customWidth="1"/>
    <col min="3" max="6" width="9" style="3"/>
    <col min="7" max="7" width="2.25" customWidth="1"/>
    <col min="8" max="8" width="13" customWidth="1"/>
    <col min="9" max="9" width="9.25" customWidth="1"/>
    <col min="10" max="13" width="9" style="3"/>
  </cols>
  <sheetData>
    <row r="1" spans="1:14">
      <c r="B1" s="192"/>
      <c r="C1" s="58" t="s">
        <v>446</v>
      </c>
      <c r="D1" s="58" t="s">
        <v>567</v>
      </c>
      <c r="E1" s="58" t="s">
        <v>447</v>
      </c>
      <c r="F1" s="58" t="s">
        <v>568</v>
      </c>
      <c r="J1" s="192"/>
      <c r="K1" s="192"/>
      <c r="L1" s="192"/>
      <c r="M1" s="192"/>
    </row>
    <row r="2" spans="1:14">
      <c r="A2" s="193" t="s">
        <v>730</v>
      </c>
      <c r="B2" s="194"/>
      <c r="C2" s="194"/>
      <c r="D2" s="194"/>
      <c r="E2" s="194">
        <v>47</v>
      </c>
      <c r="F2" s="194"/>
      <c r="J2" s="192"/>
      <c r="K2" s="192"/>
      <c r="L2" s="192"/>
      <c r="M2" s="192"/>
    </row>
    <row r="3" spans="1:14">
      <c r="B3" s="149">
        <f>I4-B4</f>
        <v>-16.1479</v>
      </c>
      <c r="C3" s="149"/>
      <c r="D3" s="149"/>
      <c r="E3" s="149"/>
      <c r="F3" s="149"/>
      <c r="J3" s="149"/>
      <c r="K3" s="149"/>
      <c r="L3" s="149"/>
      <c r="M3" s="149"/>
    </row>
    <row r="4" spans="1:14">
      <c r="A4" s="151" t="s">
        <v>684</v>
      </c>
      <c r="B4" s="152">
        <f>C4/10000+D4/100+E4+F4*100</f>
        <v>16.5854</v>
      </c>
      <c r="C4" s="3">
        <f>SUM(C6:C45)</f>
        <v>3304</v>
      </c>
      <c r="D4" s="3">
        <f t="shared" ref="D4:M4" si="0">SUM(D6:D45)</f>
        <v>125.5</v>
      </c>
      <c r="E4" s="3">
        <f t="shared" si="0"/>
        <v>15</v>
      </c>
      <c r="F4" s="3">
        <f t="shared" si="0"/>
        <v>0</v>
      </c>
      <c r="G4" s="3"/>
      <c r="H4" s="151" t="s">
        <v>684</v>
      </c>
      <c r="I4" s="152">
        <f>J4/10000+K4/100+L4+M4*100</f>
        <v>0.4375</v>
      </c>
      <c r="J4" s="3">
        <f t="shared" si="0"/>
        <v>2575</v>
      </c>
      <c r="K4" s="3">
        <f t="shared" si="0"/>
        <v>18</v>
      </c>
      <c r="L4" s="3">
        <f t="shared" si="0"/>
        <v>0</v>
      </c>
      <c r="M4" s="3">
        <f t="shared" si="0"/>
        <v>0</v>
      </c>
    </row>
    <row r="5" spans="1:14">
      <c r="A5" s="136" t="s">
        <v>566</v>
      </c>
      <c r="B5" s="150" t="s">
        <v>681</v>
      </c>
      <c r="C5" s="58" t="s">
        <v>446</v>
      </c>
      <c r="D5" s="58" t="s">
        <v>567</v>
      </c>
      <c r="E5" s="58" t="s">
        <v>447</v>
      </c>
      <c r="F5" s="58" t="s">
        <v>568</v>
      </c>
      <c r="H5" s="136" t="s">
        <v>569</v>
      </c>
      <c r="I5" s="136"/>
      <c r="J5" s="58" t="s">
        <v>446</v>
      </c>
      <c r="K5" s="58" t="s">
        <v>567</v>
      </c>
      <c r="L5" s="58" t="s">
        <v>447</v>
      </c>
      <c r="M5" s="58" t="s">
        <v>568</v>
      </c>
    </row>
    <row r="6" spans="1:14">
      <c r="A6" s="39" t="s">
        <v>573</v>
      </c>
      <c r="B6" s="40">
        <v>1</v>
      </c>
      <c r="C6" s="40"/>
      <c r="D6" s="40">
        <f>2*B6</f>
        <v>2</v>
      </c>
      <c r="E6" s="40"/>
      <c r="F6" s="40"/>
      <c r="H6" s="39" t="s">
        <v>575</v>
      </c>
      <c r="I6" s="39"/>
      <c r="J6" s="40">
        <f>'Malcum-NPC'!G12*1</f>
        <v>0</v>
      </c>
      <c r="K6" s="40"/>
      <c r="L6" s="40"/>
      <c r="M6" s="40"/>
      <c r="N6" t="s">
        <v>576</v>
      </c>
    </row>
    <row r="7" spans="1:14">
      <c r="A7" s="39" t="s">
        <v>574</v>
      </c>
      <c r="B7" s="40">
        <v>1</v>
      </c>
      <c r="C7" s="40"/>
      <c r="D7" s="40">
        <f>4*B7</f>
        <v>4</v>
      </c>
      <c r="E7" s="40"/>
      <c r="F7" s="40"/>
      <c r="H7" s="39" t="s">
        <v>675</v>
      </c>
      <c r="I7" s="39"/>
      <c r="J7" s="40">
        <f>5*15</f>
        <v>75</v>
      </c>
      <c r="K7" s="40"/>
      <c r="L7" s="40"/>
      <c r="M7" s="40"/>
      <c r="N7" t="s">
        <v>577</v>
      </c>
    </row>
    <row r="8" spans="1:14">
      <c r="A8" s="39" t="s">
        <v>682</v>
      </c>
      <c r="B8" s="40">
        <v>1</v>
      </c>
      <c r="C8" s="40"/>
      <c r="D8" s="40">
        <f>3*B8</f>
        <v>3</v>
      </c>
      <c r="E8" s="40"/>
      <c r="F8" s="40"/>
      <c r="H8" s="39" t="s">
        <v>676</v>
      </c>
      <c r="I8" s="39"/>
      <c r="J8" s="40">
        <f>4*0</f>
        <v>0</v>
      </c>
      <c r="K8" s="40"/>
      <c r="L8" s="40"/>
      <c r="M8" s="40"/>
      <c r="N8" t="s">
        <v>677</v>
      </c>
    </row>
    <row r="9" spans="1:14">
      <c r="A9" s="39" t="s">
        <v>687</v>
      </c>
      <c r="B9" s="40">
        <v>1</v>
      </c>
      <c r="C9" s="40">
        <f>5*28*B9</f>
        <v>140</v>
      </c>
      <c r="D9" s="40"/>
      <c r="E9" s="40"/>
      <c r="F9" s="40"/>
      <c r="H9" s="39" t="s">
        <v>573</v>
      </c>
      <c r="I9" s="39"/>
      <c r="J9" s="40"/>
      <c r="K9" s="40">
        <v>18</v>
      </c>
      <c r="L9" s="40"/>
      <c r="M9" s="40"/>
    </row>
    <row r="10" spans="1:14">
      <c r="A10" s="39" t="s">
        <v>581</v>
      </c>
      <c r="B10" s="40">
        <v>1</v>
      </c>
      <c r="C10" s="40"/>
      <c r="D10" s="40">
        <f>2*B10</f>
        <v>2</v>
      </c>
      <c r="E10" s="40"/>
      <c r="F10" s="40"/>
      <c r="H10" s="39" t="s">
        <v>726</v>
      </c>
      <c r="I10" s="39"/>
      <c r="J10" s="40">
        <v>2500</v>
      </c>
      <c r="K10" s="40"/>
      <c r="L10" s="40"/>
      <c r="M10" s="40"/>
    </row>
    <row r="11" spans="1:14">
      <c r="A11" s="39" t="s">
        <v>683</v>
      </c>
      <c r="B11" s="40">
        <v>9</v>
      </c>
      <c r="C11" s="40"/>
      <c r="D11" s="40">
        <f>0.5*B11</f>
        <v>4.5</v>
      </c>
      <c r="E11" s="40"/>
      <c r="F11" s="40"/>
      <c r="H11" s="39"/>
      <c r="I11" s="39"/>
      <c r="J11" s="40"/>
      <c r="K11" s="40"/>
      <c r="L11" s="40"/>
      <c r="M11" s="40"/>
    </row>
    <row r="12" spans="1:14">
      <c r="A12" s="39" t="s">
        <v>412</v>
      </c>
      <c r="B12" s="40">
        <v>1</v>
      </c>
      <c r="C12" s="40">
        <f>28*B12</f>
        <v>28</v>
      </c>
      <c r="D12" s="40"/>
      <c r="E12" s="39"/>
      <c r="F12" s="40"/>
      <c r="H12" s="39"/>
      <c r="I12" s="39"/>
      <c r="J12" s="40"/>
      <c r="K12" s="40"/>
      <c r="L12" s="40"/>
      <c r="M12" s="40"/>
    </row>
    <row r="13" spans="1:14">
      <c r="A13" s="39" t="s">
        <v>586</v>
      </c>
      <c r="B13" s="40">
        <v>1</v>
      </c>
      <c r="C13" s="40"/>
      <c r="D13" s="40">
        <v>30</v>
      </c>
      <c r="E13" s="40"/>
      <c r="F13" s="40"/>
      <c r="H13" s="39"/>
      <c r="I13" s="39"/>
      <c r="J13" s="40"/>
      <c r="K13" s="40"/>
      <c r="L13" s="40"/>
      <c r="M13" s="40"/>
    </row>
    <row r="14" spans="1:14">
      <c r="A14" s="39" t="s">
        <v>679</v>
      </c>
      <c r="B14" s="40">
        <v>1</v>
      </c>
      <c r="C14" s="40"/>
      <c r="D14" s="40">
        <f>28*B14</f>
        <v>28</v>
      </c>
      <c r="E14" s="39"/>
      <c r="F14" s="40"/>
    </row>
    <row r="15" spans="1:14">
      <c r="A15" s="39" t="s">
        <v>685</v>
      </c>
      <c r="B15" s="40">
        <v>11</v>
      </c>
      <c r="C15" s="40">
        <f>28*B15</f>
        <v>308</v>
      </c>
      <c r="D15" s="40"/>
      <c r="E15" s="40"/>
      <c r="F15" s="40"/>
    </row>
    <row r="16" spans="1:14">
      <c r="A16" s="39" t="s">
        <v>728</v>
      </c>
      <c r="B16" s="40">
        <v>16</v>
      </c>
      <c r="C16" s="40">
        <f>28*B16</f>
        <v>448</v>
      </c>
      <c r="D16" s="40"/>
      <c r="E16" s="40"/>
      <c r="F16" s="40"/>
      <c r="J16" s="192"/>
      <c r="K16" s="192"/>
      <c r="L16" s="192"/>
      <c r="M16" s="192"/>
    </row>
    <row r="17" spans="1:13">
      <c r="A17" s="39" t="s">
        <v>680</v>
      </c>
      <c r="B17" s="40">
        <v>2</v>
      </c>
      <c r="C17" s="40">
        <f>280*B17</f>
        <v>560</v>
      </c>
      <c r="D17" s="40"/>
      <c r="E17" s="40"/>
      <c r="F17" s="40"/>
      <c r="J17" s="149"/>
      <c r="K17" s="149"/>
      <c r="L17" s="149"/>
      <c r="M17" s="149"/>
    </row>
    <row r="18" spans="1:13">
      <c r="A18" s="39" t="s">
        <v>595</v>
      </c>
      <c r="B18" s="40">
        <v>1</v>
      </c>
      <c r="C18" s="40"/>
      <c r="D18" s="40"/>
      <c r="E18" s="40">
        <v>1</v>
      </c>
      <c r="F18" s="40"/>
    </row>
    <row r="19" spans="1:13">
      <c r="A19" s="39" t="s">
        <v>655</v>
      </c>
      <c r="B19" s="40">
        <v>2</v>
      </c>
      <c r="C19" s="40">
        <f>28*B19</f>
        <v>56</v>
      </c>
      <c r="D19" s="40"/>
      <c r="E19" s="40"/>
      <c r="F19" s="40"/>
    </row>
    <row r="20" spans="1:13">
      <c r="A20" s="39" t="s">
        <v>729</v>
      </c>
      <c r="B20" s="40">
        <f>5+58</f>
        <v>63</v>
      </c>
      <c r="C20" s="40">
        <f>28*B20</f>
        <v>1764</v>
      </c>
      <c r="D20" s="40"/>
      <c r="E20" s="40"/>
      <c r="F20" s="40"/>
    </row>
    <row r="21" spans="1:13">
      <c r="A21" s="39" t="s">
        <v>674</v>
      </c>
      <c r="B21" s="40">
        <v>1</v>
      </c>
      <c r="C21" s="40"/>
      <c r="D21" s="40"/>
      <c r="E21" s="40">
        <v>1</v>
      </c>
      <c r="F21" s="40"/>
    </row>
    <row r="22" spans="1:13">
      <c r="A22" s="39" t="s">
        <v>482</v>
      </c>
      <c r="B22" s="40">
        <v>1</v>
      </c>
      <c r="C22" s="40"/>
      <c r="D22" s="40"/>
      <c r="E22" s="40">
        <v>2</v>
      </c>
      <c r="F22" s="40"/>
    </row>
    <row r="23" spans="1:13">
      <c r="A23" s="39" t="s">
        <v>739</v>
      </c>
      <c r="B23" s="40"/>
      <c r="C23" s="40"/>
      <c r="D23" s="40">
        <v>2</v>
      </c>
      <c r="E23" s="40"/>
      <c r="F23" s="40"/>
    </row>
    <row r="24" spans="1:13">
      <c r="A24" s="39" t="s">
        <v>740</v>
      </c>
      <c r="B24" s="40"/>
      <c r="C24" s="40"/>
      <c r="D24" s="40">
        <v>25</v>
      </c>
      <c r="E24" s="40"/>
      <c r="F24" s="40"/>
    </row>
    <row r="25" spans="1:13">
      <c r="A25" s="39" t="s">
        <v>747</v>
      </c>
      <c r="B25" s="40"/>
      <c r="C25" s="40"/>
      <c r="D25" s="40">
        <v>20</v>
      </c>
      <c r="E25" s="40"/>
      <c r="F25" s="40"/>
    </row>
    <row r="26" spans="1:13">
      <c r="A26" s="39" t="s">
        <v>741</v>
      </c>
      <c r="B26" s="40"/>
      <c r="C26" s="40"/>
      <c r="D26" s="40"/>
      <c r="E26" s="40"/>
      <c r="F26" s="40"/>
    </row>
    <row r="27" spans="1:13">
      <c r="A27" s="274" t="s">
        <v>1032</v>
      </c>
      <c r="B27" s="275"/>
      <c r="C27" s="275"/>
      <c r="D27" s="275">
        <v>5</v>
      </c>
      <c r="E27" s="275">
        <v>11</v>
      </c>
      <c r="F27" s="275"/>
    </row>
    <row r="33" spans="1:1">
      <c r="A33" t="s">
        <v>1000</v>
      </c>
    </row>
    <row r="34" spans="1:1">
      <c r="A34" s="264" t="s">
        <v>995</v>
      </c>
    </row>
    <row r="35" spans="1:1">
      <c r="A35" s="264" t="s">
        <v>997</v>
      </c>
    </row>
    <row r="36" spans="1:1">
      <c r="A36" s="264" t="s">
        <v>996</v>
      </c>
    </row>
    <row r="37" spans="1:1">
      <c r="A37" s="264" t="s">
        <v>999</v>
      </c>
    </row>
    <row r="38" spans="1:1">
      <c r="A38" s="264" t="s">
        <v>998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9C27-E5A4-4317-B180-930BFCD83103}">
  <dimension ref="A1:H19"/>
  <sheetViews>
    <sheetView workbookViewId="0">
      <selection activeCell="I6" sqref="I6"/>
    </sheetView>
  </sheetViews>
  <sheetFormatPr defaultRowHeight="15.75"/>
  <cols>
    <col min="1" max="1" width="15.6875" bestFit="1" customWidth="1"/>
    <col min="2" max="2" width="3.875" style="239" bestFit="1" customWidth="1"/>
    <col min="3" max="3" width="16.6875" style="37" bestFit="1" customWidth="1"/>
    <col min="4" max="4" width="50.6875" style="239" bestFit="1" customWidth="1"/>
  </cols>
  <sheetData>
    <row r="1" spans="1:8">
      <c r="A1" s="258" t="s">
        <v>930</v>
      </c>
      <c r="B1" s="259" t="s">
        <v>83</v>
      </c>
      <c r="C1" s="29" t="s">
        <v>941</v>
      </c>
      <c r="D1" s="259" t="s">
        <v>932</v>
      </c>
    </row>
    <row r="2" spans="1:8">
      <c r="A2" s="39" t="s">
        <v>931</v>
      </c>
      <c r="B2" s="40">
        <v>3</v>
      </c>
      <c r="C2" s="51" t="s">
        <v>942</v>
      </c>
      <c r="D2" s="260" t="s">
        <v>933</v>
      </c>
      <c r="E2">
        <v>1</v>
      </c>
      <c r="F2" t="s">
        <v>951</v>
      </c>
    </row>
    <row r="3" spans="1:8">
      <c r="A3" s="39" t="s">
        <v>934</v>
      </c>
      <c r="B3" s="40">
        <v>4</v>
      </c>
      <c r="C3" s="51" t="s">
        <v>943</v>
      </c>
      <c r="D3" s="260" t="s">
        <v>935</v>
      </c>
      <c r="E3">
        <v>5</v>
      </c>
      <c r="F3" t="s">
        <v>952</v>
      </c>
    </row>
    <row r="4" spans="1:8">
      <c r="A4" s="39" t="s">
        <v>753</v>
      </c>
      <c r="B4" s="40">
        <v>3</v>
      </c>
      <c r="C4" s="51" t="s">
        <v>990</v>
      </c>
      <c r="D4" s="260" t="s">
        <v>936</v>
      </c>
      <c r="E4">
        <v>10</v>
      </c>
      <c r="F4" t="s">
        <v>953</v>
      </c>
    </row>
    <row r="5" spans="1:8">
      <c r="A5" s="39" t="s">
        <v>937</v>
      </c>
      <c r="B5" s="40">
        <v>6</v>
      </c>
      <c r="C5" s="51" t="s">
        <v>944</v>
      </c>
      <c r="D5" s="260" t="s">
        <v>938</v>
      </c>
      <c r="E5">
        <v>25</v>
      </c>
      <c r="F5" t="s">
        <v>954</v>
      </c>
    </row>
    <row r="6" spans="1:8">
      <c r="A6" s="39" t="s">
        <v>939</v>
      </c>
      <c r="B6" s="40">
        <v>2</v>
      </c>
      <c r="C6" s="51" t="s">
        <v>945</v>
      </c>
      <c r="D6" s="260" t="s">
        <v>940</v>
      </c>
      <c r="E6">
        <v>100</v>
      </c>
      <c r="F6" t="s">
        <v>955</v>
      </c>
    </row>
    <row r="7" spans="1:8">
      <c r="A7" s="39" t="s">
        <v>946</v>
      </c>
      <c r="B7" s="40">
        <v>5</v>
      </c>
      <c r="C7" s="51" t="s">
        <v>947</v>
      </c>
      <c r="D7" s="260" t="s">
        <v>948</v>
      </c>
      <c r="E7">
        <v>250</v>
      </c>
      <c r="F7" t="s">
        <v>956</v>
      </c>
      <c r="H7" s="6" t="s">
        <v>1088</v>
      </c>
    </row>
    <row r="8" spans="1:8">
      <c r="E8">
        <v>500</v>
      </c>
      <c r="F8" t="s">
        <v>957</v>
      </c>
      <c r="H8" s="6" t="s">
        <v>1089</v>
      </c>
    </row>
    <row r="9" spans="1:8">
      <c r="A9" s="39" t="s">
        <v>959</v>
      </c>
      <c r="B9" s="40">
        <v>1</v>
      </c>
      <c r="C9" s="51" t="s">
        <v>960</v>
      </c>
      <c r="D9" s="260" t="s">
        <v>961</v>
      </c>
      <c r="E9">
        <v>2500</v>
      </c>
      <c r="F9" t="s">
        <v>958</v>
      </c>
      <c r="H9" s="6" t="s">
        <v>1090</v>
      </c>
    </row>
    <row r="10" spans="1:8">
      <c r="A10" s="39" t="s">
        <v>962</v>
      </c>
      <c r="B10" s="40">
        <v>1</v>
      </c>
      <c r="C10" s="51" t="s">
        <v>963</v>
      </c>
      <c r="D10" s="260" t="s">
        <v>964</v>
      </c>
      <c r="E10">
        <v>5000</v>
      </c>
      <c r="H10" s="6" t="s">
        <v>1091</v>
      </c>
    </row>
    <row r="11" spans="1:8">
      <c r="A11" s="39" t="s">
        <v>754</v>
      </c>
      <c r="B11" s="40">
        <v>1</v>
      </c>
      <c r="C11" s="51" t="s">
        <v>965</v>
      </c>
      <c r="D11" s="260" t="s">
        <v>1017</v>
      </c>
      <c r="H11" s="6" t="s">
        <v>1092</v>
      </c>
    </row>
    <row r="12" spans="1:8">
      <c r="A12" s="39" t="s">
        <v>1014</v>
      </c>
      <c r="B12" s="40">
        <v>1</v>
      </c>
      <c r="C12" s="51" t="s">
        <v>1015</v>
      </c>
      <c r="D12" s="260" t="s">
        <v>1016</v>
      </c>
    </row>
    <row r="13" spans="1:8">
      <c r="A13" s="39" t="s">
        <v>949</v>
      </c>
      <c r="B13" s="40">
        <v>6</v>
      </c>
      <c r="C13" s="51" t="s">
        <v>950</v>
      </c>
      <c r="D13" s="260" t="s">
        <v>1018</v>
      </c>
    </row>
    <row r="14" spans="1:8">
      <c r="A14" s="39" t="s">
        <v>1066</v>
      </c>
      <c r="B14" s="40">
        <v>1</v>
      </c>
      <c r="C14" s="51" t="s">
        <v>1068</v>
      </c>
      <c r="D14" s="260" t="s">
        <v>1067</v>
      </c>
    </row>
    <row r="15" spans="1:8">
      <c r="A15" s="39"/>
      <c r="B15" s="40"/>
      <c r="C15" s="51"/>
      <c r="D15" s="260"/>
    </row>
    <row r="16" spans="1:8">
      <c r="D16" s="257"/>
    </row>
    <row r="17" spans="4:4">
      <c r="D17" s="257"/>
    </row>
    <row r="18" spans="4:4">
      <c r="D18" s="257"/>
    </row>
    <row r="19" spans="4:4">
      <c r="D19" s="257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39"/>
  <sheetViews>
    <sheetView topLeftCell="A20" workbookViewId="0">
      <selection activeCell="B6" sqref="B6"/>
    </sheetView>
  </sheetViews>
  <sheetFormatPr defaultRowHeight="15.75"/>
  <cols>
    <col min="1" max="1" width="13.125" style="3" bestFit="1" customWidth="1"/>
    <col min="2" max="2" width="7.625" style="3" bestFit="1" customWidth="1"/>
    <col min="3" max="10" width="3.5" customWidth="1"/>
    <col min="11" max="11" width="4.875" customWidth="1"/>
    <col min="12" max="16" width="3.5" customWidth="1"/>
    <col min="17" max="17" width="4.875" customWidth="1"/>
    <col min="18" max="24" width="3.375" customWidth="1"/>
    <col min="25" max="25" width="5.125" customWidth="1"/>
    <col min="26" max="29" width="3.375" customWidth="1"/>
    <col min="30" max="36" width="4.125" customWidth="1"/>
    <col min="37" max="61" width="3.25" customWidth="1"/>
  </cols>
  <sheetData>
    <row r="1" spans="1:61">
      <c r="A1" s="316" t="s">
        <v>382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</row>
    <row r="2" spans="1:61">
      <c r="A2" s="45" t="s">
        <v>49</v>
      </c>
      <c r="B2" s="45">
        <v>1</v>
      </c>
      <c r="C2" s="45">
        <v>2</v>
      </c>
      <c r="D2" s="45">
        <v>3</v>
      </c>
      <c r="E2" s="45">
        <v>5</v>
      </c>
      <c r="F2" s="45">
        <v>7</v>
      </c>
      <c r="G2" s="45">
        <v>11</v>
      </c>
      <c r="H2" s="45">
        <v>13</v>
      </c>
      <c r="I2" s="45">
        <v>17</v>
      </c>
      <c r="J2" s="45">
        <v>19</v>
      </c>
      <c r="K2" s="46">
        <v>23</v>
      </c>
      <c r="L2" s="46">
        <v>29</v>
      </c>
      <c r="M2" s="46">
        <v>31</v>
      </c>
      <c r="N2" s="46">
        <v>37</v>
      </c>
      <c r="O2" s="46">
        <v>41</v>
      </c>
      <c r="P2" s="46">
        <v>43</v>
      </c>
      <c r="Q2" s="105">
        <v>47</v>
      </c>
      <c r="R2" s="106">
        <v>53</v>
      </c>
      <c r="S2" s="106">
        <v>59</v>
      </c>
      <c r="T2" s="106">
        <v>61</v>
      </c>
      <c r="U2" s="106">
        <v>67</v>
      </c>
      <c r="V2" s="106">
        <v>71</v>
      </c>
      <c r="W2" s="106">
        <v>73</v>
      </c>
      <c r="X2" s="106">
        <v>79</v>
      </c>
      <c r="Y2" s="106">
        <v>83</v>
      </c>
      <c r="Z2" s="106">
        <v>89</v>
      </c>
      <c r="AA2" s="106">
        <v>97</v>
      </c>
      <c r="AB2" s="106">
        <v>101</v>
      </c>
      <c r="AC2" s="106">
        <v>103</v>
      </c>
      <c r="AD2" s="39">
        <v>107</v>
      </c>
      <c r="AE2" s="39">
        <v>109</v>
      </c>
      <c r="AF2" s="107">
        <v>113</v>
      </c>
      <c r="AG2" s="107">
        <v>127</v>
      </c>
      <c r="AH2" s="107">
        <v>131</v>
      </c>
      <c r="AI2" s="107">
        <v>137</v>
      </c>
      <c r="AJ2" s="107">
        <v>139</v>
      </c>
      <c r="AK2" s="107">
        <v>149</v>
      </c>
      <c r="AL2" s="107">
        <v>151</v>
      </c>
      <c r="AM2" s="107">
        <v>157</v>
      </c>
      <c r="AN2" s="107">
        <v>163</v>
      </c>
      <c r="AO2" s="107">
        <v>167</v>
      </c>
      <c r="AP2" s="107">
        <v>173</v>
      </c>
      <c r="AQ2" s="107">
        <v>179</v>
      </c>
      <c r="AR2" s="107">
        <v>181</v>
      </c>
      <c r="AS2" s="107">
        <v>191</v>
      </c>
      <c r="AT2" s="107">
        <v>193</v>
      </c>
      <c r="AU2" s="107">
        <v>197</v>
      </c>
      <c r="AV2" s="107">
        <v>199</v>
      </c>
      <c r="AW2" s="107">
        <v>211</v>
      </c>
      <c r="AX2" s="107">
        <v>223</v>
      </c>
      <c r="AY2" s="107">
        <v>227</v>
      </c>
      <c r="AZ2" s="107">
        <v>229</v>
      </c>
      <c r="BA2" s="107">
        <v>233</v>
      </c>
      <c r="BB2" s="107">
        <v>239</v>
      </c>
      <c r="BC2" s="107">
        <v>241</v>
      </c>
      <c r="BD2" s="107">
        <v>251</v>
      </c>
      <c r="BE2" s="107">
        <v>257</v>
      </c>
      <c r="BF2" s="107">
        <v>263</v>
      </c>
      <c r="BG2" s="107">
        <v>269</v>
      </c>
      <c r="BH2" s="107">
        <v>271</v>
      </c>
      <c r="BI2" s="107">
        <v>281</v>
      </c>
    </row>
    <row r="3" spans="1:61">
      <c r="A3" s="45" t="s">
        <v>83</v>
      </c>
      <c r="B3" s="45">
        <v>1</v>
      </c>
      <c r="C3" s="45">
        <v>2</v>
      </c>
      <c r="D3" s="45">
        <v>3</v>
      </c>
      <c r="E3" s="45">
        <v>4</v>
      </c>
      <c r="F3" s="45">
        <v>5</v>
      </c>
      <c r="G3" s="45">
        <v>6</v>
      </c>
      <c r="H3" s="45">
        <v>7</v>
      </c>
      <c r="I3" s="45">
        <v>8</v>
      </c>
      <c r="J3" s="45">
        <v>9</v>
      </c>
      <c r="K3" s="46">
        <v>10</v>
      </c>
      <c r="L3" s="45">
        <v>11</v>
      </c>
      <c r="M3" s="46">
        <v>12</v>
      </c>
      <c r="N3" s="45">
        <v>13</v>
      </c>
      <c r="O3" s="46">
        <v>14</v>
      </c>
      <c r="P3" s="45">
        <v>15</v>
      </c>
      <c r="Q3" s="46">
        <v>16</v>
      </c>
      <c r="R3" s="45">
        <v>17</v>
      </c>
      <c r="S3" s="46">
        <v>18</v>
      </c>
      <c r="T3" s="45">
        <v>19</v>
      </c>
      <c r="U3" s="46">
        <v>20</v>
      </c>
      <c r="V3" s="45">
        <v>21</v>
      </c>
      <c r="W3" s="46">
        <v>22</v>
      </c>
      <c r="X3" s="45">
        <v>23</v>
      </c>
      <c r="Y3" s="46">
        <v>24</v>
      </c>
      <c r="Z3" s="45">
        <v>25</v>
      </c>
      <c r="AA3" s="46">
        <v>26</v>
      </c>
      <c r="AB3" s="45">
        <v>27</v>
      </c>
      <c r="AC3" s="46">
        <v>28</v>
      </c>
      <c r="AD3" s="45">
        <v>29</v>
      </c>
      <c r="AE3" s="46">
        <v>30</v>
      </c>
      <c r="AF3" s="45">
        <v>31</v>
      </c>
      <c r="AG3" s="46">
        <v>32</v>
      </c>
      <c r="AH3" s="45">
        <v>33</v>
      </c>
      <c r="AI3" s="46">
        <v>34</v>
      </c>
      <c r="AJ3" s="45">
        <v>35</v>
      </c>
      <c r="AK3" s="46">
        <v>36</v>
      </c>
      <c r="AL3" s="45">
        <v>37</v>
      </c>
      <c r="AM3" s="46">
        <v>38</v>
      </c>
      <c r="AN3" s="45">
        <v>39</v>
      </c>
      <c r="AO3" s="46">
        <v>40</v>
      </c>
      <c r="AP3" s="45">
        <v>41</v>
      </c>
      <c r="AQ3" s="46">
        <v>42</v>
      </c>
      <c r="AR3" s="45">
        <v>43</v>
      </c>
      <c r="AS3" s="46">
        <v>44</v>
      </c>
      <c r="AT3" s="45">
        <v>45</v>
      </c>
      <c r="AU3" s="46">
        <v>46</v>
      </c>
      <c r="AV3" s="45">
        <v>47</v>
      </c>
      <c r="AW3" s="46">
        <v>48</v>
      </c>
      <c r="AX3" s="45">
        <v>49</v>
      </c>
      <c r="AY3" s="46">
        <v>50</v>
      </c>
      <c r="AZ3" s="45">
        <v>51</v>
      </c>
      <c r="BA3" s="46">
        <v>52</v>
      </c>
      <c r="BB3" s="45">
        <v>53</v>
      </c>
      <c r="BC3" s="46">
        <v>54</v>
      </c>
      <c r="BD3" s="45">
        <v>55</v>
      </c>
      <c r="BE3" s="46">
        <v>56</v>
      </c>
      <c r="BF3" s="45">
        <v>57</v>
      </c>
      <c r="BG3" s="46">
        <v>58</v>
      </c>
      <c r="BH3" s="45">
        <v>59</v>
      </c>
      <c r="BI3" s="46">
        <v>60</v>
      </c>
    </row>
    <row r="4" spans="1:61" ht="47.25">
      <c r="F4" s="226" t="s">
        <v>752</v>
      </c>
      <c r="G4" s="226"/>
      <c r="H4" s="226"/>
      <c r="I4" s="226"/>
      <c r="J4" s="226"/>
      <c r="K4" s="226" t="s">
        <v>753</v>
      </c>
      <c r="L4" s="226"/>
      <c r="M4" s="226"/>
      <c r="N4" s="226"/>
      <c r="O4" s="226"/>
      <c r="P4" s="226" t="s">
        <v>754</v>
      </c>
      <c r="Q4" s="226"/>
      <c r="R4" s="226"/>
      <c r="S4" s="226"/>
      <c r="T4" s="226"/>
      <c r="U4" s="226" t="s">
        <v>755</v>
      </c>
    </row>
    <row r="6" spans="1:61">
      <c r="B6" s="8" t="s">
        <v>987</v>
      </c>
    </row>
    <row r="9" spans="1:61">
      <c r="T9" s="103"/>
    </row>
    <row r="10" spans="1:61">
      <c r="A10" s="58" t="s">
        <v>49</v>
      </c>
      <c r="B10" s="102" t="s">
        <v>462</v>
      </c>
      <c r="G10" s="317" t="s">
        <v>29</v>
      </c>
      <c r="H10" s="317"/>
      <c r="L10" s="86" t="s">
        <v>463</v>
      </c>
      <c r="S10" s="318" t="s">
        <v>464</v>
      </c>
      <c r="T10" s="318"/>
      <c r="U10" s="318"/>
      <c r="V10" s="318"/>
      <c r="W10" s="318"/>
      <c r="X10" s="318"/>
      <c r="Y10" s="319"/>
      <c r="Z10" s="319"/>
      <c r="AA10" s="319"/>
      <c r="AB10" s="319"/>
    </row>
    <row r="11" spans="1:61">
      <c r="A11" s="40">
        <v>1</v>
      </c>
      <c r="B11" s="31">
        <v>4</v>
      </c>
      <c r="G11">
        <v>1</v>
      </c>
      <c r="H11" s="59" t="s">
        <v>4</v>
      </c>
      <c r="I11" s="60"/>
      <c r="J11" s="61"/>
      <c r="K11" s="61" t="s">
        <v>128</v>
      </c>
      <c r="L11">
        <v>1</v>
      </c>
      <c r="M11" s="87" t="s">
        <v>33</v>
      </c>
      <c r="N11" s="88"/>
      <c r="O11" s="88"/>
      <c r="P11" s="89"/>
      <c r="Q11" s="89" t="s">
        <v>243</v>
      </c>
      <c r="S11" s="109" t="s">
        <v>407</v>
      </c>
      <c r="T11" s="110"/>
      <c r="U11" s="110"/>
      <c r="V11" s="110"/>
      <c r="W11" s="110"/>
      <c r="X11" s="111"/>
      <c r="Y11" s="48" t="s">
        <v>132</v>
      </c>
      <c r="Z11" s="108"/>
      <c r="AA11" s="108"/>
      <c r="AB11" s="108"/>
    </row>
    <row r="12" spans="1:61">
      <c r="A12" s="40">
        <v>2</v>
      </c>
      <c r="B12" s="31">
        <f>B11*1.5</f>
        <v>6</v>
      </c>
      <c r="G12">
        <v>2</v>
      </c>
      <c r="H12" s="59" t="s">
        <v>11</v>
      </c>
      <c r="I12" s="60"/>
      <c r="J12" s="61"/>
      <c r="K12" s="61" t="s">
        <v>131</v>
      </c>
      <c r="L12">
        <v>2</v>
      </c>
      <c r="M12" s="87" t="s">
        <v>30</v>
      </c>
      <c r="N12" s="88"/>
      <c r="O12" s="88"/>
      <c r="P12" s="89"/>
      <c r="Q12" s="89" t="s">
        <v>465</v>
      </c>
      <c r="S12" s="109" t="s">
        <v>467</v>
      </c>
      <c r="T12" s="110"/>
      <c r="U12" s="110"/>
      <c r="V12" s="110"/>
      <c r="W12" s="110"/>
      <c r="X12" s="111"/>
      <c r="Y12" s="48" t="s">
        <v>134</v>
      </c>
      <c r="Z12" s="108"/>
      <c r="AA12" s="108"/>
      <c r="AB12" s="108"/>
    </row>
    <row r="13" spans="1:61">
      <c r="A13" s="40">
        <v>3</v>
      </c>
      <c r="B13" s="31">
        <f>B12*1.5</f>
        <v>9</v>
      </c>
      <c r="G13">
        <v>3</v>
      </c>
      <c r="H13" s="59" t="s">
        <v>22</v>
      </c>
      <c r="I13" s="60"/>
      <c r="J13" s="61"/>
      <c r="K13" s="61" t="s">
        <v>243</v>
      </c>
      <c r="L13">
        <v>3</v>
      </c>
      <c r="M13" s="87" t="s">
        <v>31</v>
      </c>
      <c r="N13" s="88"/>
      <c r="O13" s="88"/>
      <c r="P13" s="89"/>
      <c r="Q13" s="89" t="s">
        <v>133</v>
      </c>
      <c r="S13" s="109" t="s">
        <v>416</v>
      </c>
      <c r="T13" s="110"/>
      <c r="U13" s="110"/>
      <c r="V13" s="110"/>
      <c r="W13" s="110"/>
      <c r="X13" s="111"/>
      <c r="Y13" s="48" t="s">
        <v>133</v>
      </c>
      <c r="Z13" s="108"/>
      <c r="AA13" s="108"/>
      <c r="AB13" s="108"/>
    </row>
    <row r="14" spans="1:61">
      <c r="A14" s="40">
        <v>4</v>
      </c>
      <c r="B14" s="31">
        <f>B13*1.5</f>
        <v>13.5</v>
      </c>
      <c r="G14">
        <v>4</v>
      </c>
      <c r="H14" s="62" t="s">
        <v>5</v>
      </c>
      <c r="I14" s="63"/>
      <c r="J14" s="64"/>
      <c r="K14" s="64" t="s">
        <v>128</v>
      </c>
      <c r="L14">
        <v>4</v>
      </c>
      <c r="M14" s="87" t="s">
        <v>32</v>
      </c>
      <c r="N14" s="88"/>
      <c r="O14" s="88"/>
      <c r="P14" s="89"/>
      <c r="Q14" s="89" t="s">
        <v>245</v>
      </c>
      <c r="S14" s="109" t="s">
        <v>412</v>
      </c>
      <c r="T14" s="110"/>
      <c r="U14" s="110"/>
      <c r="V14" s="110"/>
      <c r="W14" s="110"/>
      <c r="X14" s="111"/>
      <c r="Y14" s="48" t="s">
        <v>245</v>
      </c>
      <c r="Z14" s="108"/>
      <c r="AA14" s="108"/>
      <c r="AB14" s="108"/>
    </row>
    <row r="15" spans="1:61">
      <c r="A15" s="40">
        <v>5</v>
      </c>
      <c r="B15" s="31">
        <f t="shared" ref="B15:B37" si="0">B14*1.5</f>
        <v>20.25</v>
      </c>
      <c r="G15">
        <v>5</v>
      </c>
      <c r="H15" s="62" t="s">
        <v>27</v>
      </c>
      <c r="I15" s="63"/>
      <c r="J15" s="64"/>
      <c r="K15" s="64" t="s">
        <v>243</v>
      </c>
      <c r="L15">
        <v>5</v>
      </c>
      <c r="M15" s="90" t="s">
        <v>34</v>
      </c>
      <c r="N15" s="91"/>
      <c r="O15" s="91"/>
      <c r="P15" s="92"/>
      <c r="Q15" s="92" t="s">
        <v>243</v>
      </c>
      <c r="S15" s="109" t="s">
        <v>426</v>
      </c>
      <c r="T15" s="110"/>
      <c r="U15" s="110"/>
      <c r="V15" s="110"/>
      <c r="W15" s="110"/>
      <c r="X15" s="111"/>
      <c r="Y15" s="48" t="s">
        <v>132</v>
      </c>
      <c r="Z15" s="108"/>
      <c r="AA15" s="108"/>
      <c r="AB15" s="108"/>
    </row>
    <row r="16" spans="1:61">
      <c r="A16" s="40">
        <v>6</v>
      </c>
      <c r="B16" s="31">
        <f t="shared" si="0"/>
        <v>30.375</v>
      </c>
      <c r="G16">
        <v>6</v>
      </c>
      <c r="H16" s="62" t="s">
        <v>421</v>
      </c>
      <c r="I16" s="63"/>
      <c r="J16" s="64"/>
      <c r="K16" s="64" t="s">
        <v>131</v>
      </c>
      <c r="L16">
        <v>6</v>
      </c>
      <c r="M16" s="90" t="s">
        <v>36</v>
      </c>
      <c r="N16" s="91"/>
      <c r="O16" s="91"/>
      <c r="P16" s="92"/>
      <c r="Q16" s="92" t="s">
        <v>130</v>
      </c>
      <c r="S16" s="112" t="s">
        <v>244</v>
      </c>
      <c r="T16" s="113"/>
      <c r="U16" s="113"/>
      <c r="V16" s="113"/>
      <c r="W16" s="113"/>
      <c r="X16" s="114"/>
      <c r="Y16" s="115" t="s">
        <v>245</v>
      </c>
      <c r="Z16" s="108"/>
      <c r="AA16" s="108"/>
      <c r="AB16" s="108"/>
    </row>
    <row r="17" spans="1:28">
      <c r="A17" s="40">
        <v>7</v>
      </c>
      <c r="B17" s="31">
        <f t="shared" si="0"/>
        <v>45.5625</v>
      </c>
      <c r="G17">
        <v>7</v>
      </c>
      <c r="H17" s="65" t="s">
        <v>6</v>
      </c>
      <c r="I17" s="66"/>
      <c r="J17" s="67"/>
      <c r="K17" s="67" t="s">
        <v>128</v>
      </c>
      <c r="L17">
        <v>7</v>
      </c>
      <c r="M17" s="90" t="s">
        <v>35</v>
      </c>
      <c r="N17" s="91"/>
      <c r="O17" s="91"/>
      <c r="P17" s="92"/>
      <c r="Q17" s="92" t="s">
        <v>245</v>
      </c>
      <c r="S17" s="112" t="s">
        <v>405</v>
      </c>
      <c r="T17" s="113"/>
      <c r="U17" s="113"/>
      <c r="V17" s="113"/>
      <c r="W17" s="113"/>
      <c r="X17" s="114"/>
      <c r="Y17" s="115" t="s">
        <v>130</v>
      </c>
      <c r="Z17" s="108"/>
      <c r="AA17" s="108"/>
      <c r="AB17" s="108"/>
    </row>
    <row r="18" spans="1:28">
      <c r="A18" s="40">
        <v>8</v>
      </c>
      <c r="B18" s="31">
        <f t="shared" si="0"/>
        <v>68.34375</v>
      </c>
      <c r="G18">
        <v>8</v>
      </c>
      <c r="H18" s="65" t="s">
        <v>8</v>
      </c>
      <c r="I18" s="66"/>
      <c r="J18" s="67"/>
      <c r="K18" s="67" t="s">
        <v>130</v>
      </c>
      <c r="L18">
        <v>8</v>
      </c>
      <c r="M18" s="90" t="s">
        <v>32</v>
      </c>
      <c r="N18" s="91"/>
      <c r="O18" s="91"/>
      <c r="P18" s="92"/>
      <c r="Q18" s="92" t="s">
        <v>245</v>
      </c>
      <c r="S18" s="112" t="s">
        <v>406</v>
      </c>
      <c r="T18" s="113"/>
      <c r="U18" s="113"/>
      <c r="V18" s="113"/>
      <c r="W18" s="113"/>
      <c r="X18" s="114"/>
      <c r="Y18" s="115" t="s">
        <v>243</v>
      </c>
      <c r="Z18" s="108"/>
      <c r="AA18" s="108"/>
      <c r="AB18" s="108"/>
    </row>
    <row r="19" spans="1:28">
      <c r="A19" s="40">
        <v>9</v>
      </c>
      <c r="B19" s="31">
        <f t="shared" si="0"/>
        <v>102.515625</v>
      </c>
      <c r="G19">
        <v>9</v>
      </c>
      <c r="H19" s="65" t="s">
        <v>18</v>
      </c>
      <c r="I19" s="66"/>
      <c r="J19" s="67"/>
      <c r="K19" s="67" t="s">
        <v>245</v>
      </c>
      <c r="L19">
        <v>9</v>
      </c>
      <c r="M19" s="71" t="s">
        <v>37</v>
      </c>
      <c r="N19" s="72"/>
      <c r="O19" s="72"/>
      <c r="P19" s="73"/>
      <c r="Q19" s="73" t="s">
        <v>133</v>
      </c>
      <c r="S19" s="109" t="s">
        <v>468</v>
      </c>
      <c r="T19" s="110"/>
      <c r="U19" s="110"/>
      <c r="V19" s="110"/>
      <c r="W19" s="110"/>
      <c r="X19" s="111"/>
      <c r="Y19" s="48" t="s">
        <v>133</v>
      </c>
      <c r="Z19" s="108"/>
      <c r="AA19" s="108"/>
      <c r="AB19" s="108"/>
    </row>
    <row r="20" spans="1:28">
      <c r="A20" s="40">
        <v>10</v>
      </c>
      <c r="B20" s="31">
        <f t="shared" si="0"/>
        <v>153.7734375</v>
      </c>
      <c r="G20">
        <v>10</v>
      </c>
      <c r="H20" s="68" t="s">
        <v>7</v>
      </c>
      <c r="I20" s="69"/>
      <c r="J20" s="70"/>
      <c r="K20" s="70" t="s">
        <v>128</v>
      </c>
      <c r="L20">
        <v>10</v>
      </c>
      <c r="M20" s="71" t="s">
        <v>38</v>
      </c>
      <c r="N20" s="72"/>
      <c r="O20" s="72"/>
      <c r="P20" s="73"/>
      <c r="Q20" s="73" t="s">
        <v>465</v>
      </c>
      <c r="S20" s="109" t="s">
        <v>424</v>
      </c>
      <c r="T20" s="110"/>
      <c r="U20" s="110"/>
      <c r="V20" s="110"/>
      <c r="W20" s="110"/>
      <c r="X20" s="111"/>
      <c r="Y20" s="48" t="s">
        <v>243</v>
      </c>
      <c r="Z20" s="108"/>
      <c r="AA20" s="108"/>
      <c r="AB20" s="108"/>
    </row>
    <row r="21" spans="1:28">
      <c r="A21" s="40">
        <v>11</v>
      </c>
      <c r="B21" s="31">
        <f t="shared" si="0"/>
        <v>230.66015625</v>
      </c>
      <c r="G21">
        <v>11</v>
      </c>
      <c r="H21" s="68" t="s">
        <v>9</v>
      </c>
      <c r="I21" s="69"/>
      <c r="J21" s="70"/>
      <c r="K21" s="70" t="s">
        <v>133</v>
      </c>
      <c r="L21">
        <v>11</v>
      </c>
      <c r="M21" s="71" t="s">
        <v>39</v>
      </c>
      <c r="N21" s="72"/>
      <c r="O21" s="72"/>
      <c r="P21" s="73"/>
      <c r="Q21" s="73" t="s">
        <v>133</v>
      </c>
      <c r="S21" s="116" t="s">
        <v>385</v>
      </c>
      <c r="T21" s="117"/>
      <c r="U21" s="117"/>
      <c r="V21" s="117"/>
      <c r="W21" s="117"/>
      <c r="X21" s="118"/>
      <c r="Y21" s="119" t="s">
        <v>131</v>
      </c>
      <c r="Z21" s="108"/>
      <c r="AA21" s="108"/>
      <c r="AB21" s="108"/>
    </row>
    <row r="22" spans="1:28">
      <c r="A22" s="40">
        <v>12</v>
      </c>
      <c r="B22" s="31">
        <f t="shared" si="0"/>
        <v>345.990234375</v>
      </c>
      <c r="G22">
        <v>12</v>
      </c>
      <c r="H22" s="68" t="s">
        <v>12</v>
      </c>
      <c r="I22" s="69"/>
      <c r="J22" s="70"/>
      <c r="K22" s="70" t="s">
        <v>245</v>
      </c>
      <c r="L22">
        <v>12</v>
      </c>
      <c r="M22" s="71" t="s">
        <v>40</v>
      </c>
      <c r="N22" s="72"/>
      <c r="O22" s="72"/>
      <c r="P22" s="73"/>
      <c r="Q22" s="73" t="s">
        <v>245</v>
      </c>
      <c r="S22" s="116" t="s">
        <v>466</v>
      </c>
      <c r="T22" s="117"/>
      <c r="U22" s="117"/>
      <c r="V22" s="117"/>
      <c r="W22" s="117"/>
      <c r="X22" s="118"/>
      <c r="Y22" s="119" t="s">
        <v>53</v>
      </c>
      <c r="Z22" s="108"/>
      <c r="AA22" s="108"/>
      <c r="AB22" s="108"/>
    </row>
    <row r="23" spans="1:28">
      <c r="A23" s="40">
        <v>13</v>
      </c>
      <c r="B23" s="31">
        <f t="shared" si="0"/>
        <v>518.9853515625</v>
      </c>
      <c r="G23">
        <v>13</v>
      </c>
      <c r="H23" s="71" t="s">
        <v>10</v>
      </c>
      <c r="I23" s="72"/>
      <c r="J23" s="73"/>
      <c r="K23" s="73" t="s">
        <v>128</v>
      </c>
      <c r="L23">
        <v>13</v>
      </c>
      <c r="M23" s="93" t="s">
        <v>41</v>
      </c>
      <c r="N23" s="94"/>
      <c r="O23" s="94"/>
      <c r="P23" s="95"/>
      <c r="Q23" s="95" t="s">
        <v>133</v>
      </c>
      <c r="S23" s="116" t="s">
        <v>386</v>
      </c>
      <c r="T23" s="117"/>
      <c r="U23" s="117"/>
      <c r="V23" s="117"/>
      <c r="W23" s="117"/>
      <c r="X23" s="118"/>
      <c r="Y23" s="119" t="s">
        <v>129</v>
      </c>
      <c r="Z23" s="108"/>
      <c r="AA23" s="108"/>
      <c r="AB23" s="108"/>
    </row>
    <row r="24" spans="1:28">
      <c r="A24" s="40">
        <v>14</v>
      </c>
      <c r="B24" s="31">
        <f t="shared" si="0"/>
        <v>778.47802734375</v>
      </c>
      <c r="G24">
        <v>14</v>
      </c>
      <c r="H24" s="71" t="s">
        <v>14</v>
      </c>
      <c r="I24" s="72"/>
      <c r="J24" s="73"/>
      <c r="K24" s="73" t="s">
        <v>131</v>
      </c>
      <c r="L24">
        <v>14</v>
      </c>
      <c r="M24" s="93" t="s">
        <v>42</v>
      </c>
      <c r="N24" s="94"/>
      <c r="O24" s="94"/>
      <c r="P24" s="95"/>
      <c r="Q24" s="95" t="s">
        <v>133</v>
      </c>
      <c r="S24" s="320"/>
      <c r="T24" s="321"/>
      <c r="U24" s="321"/>
      <c r="V24" s="321"/>
      <c r="W24" s="321"/>
      <c r="X24" s="322"/>
      <c r="Y24" s="323"/>
      <c r="Z24" s="324"/>
      <c r="AA24" s="324"/>
      <c r="AB24" s="324"/>
    </row>
    <row r="25" spans="1:28">
      <c r="A25" s="40">
        <v>15</v>
      </c>
      <c r="B25" s="31">
        <f t="shared" si="0"/>
        <v>1167.717041015625</v>
      </c>
      <c r="G25">
        <v>15</v>
      </c>
      <c r="H25" s="71" t="s">
        <v>13</v>
      </c>
      <c r="I25" s="72"/>
      <c r="J25" s="73"/>
      <c r="K25" s="73" t="s">
        <v>131</v>
      </c>
      <c r="L25">
        <v>15</v>
      </c>
      <c r="M25" s="93" t="s">
        <v>35</v>
      </c>
      <c r="N25" s="94"/>
      <c r="O25" s="94"/>
      <c r="P25" s="95"/>
      <c r="Q25" s="95" t="s">
        <v>465</v>
      </c>
      <c r="S25" s="320"/>
      <c r="T25" s="321"/>
      <c r="U25" s="321"/>
      <c r="V25" s="321"/>
      <c r="W25" s="321"/>
      <c r="X25" s="322"/>
      <c r="Y25" s="323"/>
      <c r="Z25" s="324"/>
      <c r="AA25" s="324"/>
      <c r="AB25" s="324"/>
    </row>
    <row r="26" spans="1:28">
      <c r="A26" s="40">
        <v>16</v>
      </c>
      <c r="B26" s="31">
        <f t="shared" si="0"/>
        <v>1751.5755615234375</v>
      </c>
      <c r="G26">
        <v>16</v>
      </c>
      <c r="H26" s="74" t="s">
        <v>19</v>
      </c>
      <c r="I26" s="75"/>
      <c r="J26" s="76"/>
      <c r="K26" s="76" t="s">
        <v>128</v>
      </c>
      <c r="L26">
        <v>16</v>
      </c>
      <c r="M26" s="93" t="s">
        <v>32</v>
      </c>
      <c r="N26" s="94"/>
      <c r="O26" s="94"/>
      <c r="P26" s="95"/>
      <c r="Q26" s="95" t="s">
        <v>245</v>
      </c>
      <c r="S26" s="320"/>
      <c r="T26" s="321"/>
      <c r="U26" s="321"/>
      <c r="V26" s="321"/>
      <c r="W26" s="321"/>
      <c r="X26" s="322"/>
      <c r="Y26" s="323"/>
      <c r="Z26" s="324"/>
      <c r="AA26" s="324"/>
      <c r="AB26" s="324"/>
    </row>
    <row r="27" spans="1:28">
      <c r="A27" s="40">
        <v>17</v>
      </c>
      <c r="B27" s="31">
        <f t="shared" si="0"/>
        <v>2627.3633422851563</v>
      </c>
      <c r="G27">
        <v>17</v>
      </c>
      <c r="H27" s="74" t="s">
        <v>21</v>
      </c>
      <c r="I27" s="75"/>
      <c r="J27" s="76"/>
      <c r="K27" s="76" t="s">
        <v>131</v>
      </c>
      <c r="L27">
        <v>17</v>
      </c>
      <c r="M27" s="96" t="s">
        <v>43</v>
      </c>
      <c r="N27" s="97"/>
      <c r="O27" s="97"/>
      <c r="P27" s="98"/>
      <c r="Q27" s="98" t="s">
        <v>243</v>
      </c>
    </row>
    <row r="28" spans="1:28">
      <c r="A28" s="40">
        <v>18</v>
      </c>
      <c r="B28" s="31">
        <f t="shared" si="0"/>
        <v>3941.0450134277344</v>
      </c>
      <c r="G28">
        <v>18</v>
      </c>
      <c r="H28" s="74" t="s">
        <v>20</v>
      </c>
      <c r="I28" s="75"/>
      <c r="J28" s="76"/>
      <c r="K28" s="76" t="s">
        <v>243</v>
      </c>
      <c r="L28">
        <v>18</v>
      </c>
      <c r="M28" s="96" t="s">
        <v>44</v>
      </c>
      <c r="N28" s="97"/>
      <c r="O28" s="97"/>
      <c r="P28" s="98"/>
      <c r="Q28" s="98" t="s">
        <v>245</v>
      </c>
    </row>
    <row r="29" spans="1:28">
      <c r="A29" s="40">
        <v>19</v>
      </c>
      <c r="B29" s="31">
        <f t="shared" si="0"/>
        <v>5911.5675201416016</v>
      </c>
      <c r="G29">
        <v>19</v>
      </c>
      <c r="H29" s="77" t="s">
        <v>16</v>
      </c>
      <c r="I29" s="78"/>
      <c r="J29" s="79"/>
      <c r="K29" s="79" t="s">
        <v>128</v>
      </c>
      <c r="L29">
        <v>19</v>
      </c>
      <c r="M29" s="96" t="s">
        <v>45</v>
      </c>
      <c r="N29" s="97"/>
      <c r="O29" s="97"/>
      <c r="P29" s="98"/>
      <c r="Q29" s="98" t="s">
        <v>133</v>
      </c>
    </row>
    <row r="30" spans="1:28">
      <c r="A30" s="40">
        <v>20</v>
      </c>
      <c r="B30" s="31">
        <f t="shared" si="0"/>
        <v>8867.3512802124023</v>
      </c>
      <c r="G30">
        <v>20</v>
      </c>
      <c r="H30" s="77" t="s">
        <v>17</v>
      </c>
      <c r="I30" s="78"/>
      <c r="J30" s="79"/>
      <c r="K30" s="79" t="s">
        <v>130</v>
      </c>
      <c r="L30">
        <v>20</v>
      </c>
      <c r="M30" s="96" t="s">
        <v>46</v>
      </c>
      <c r="N30" s="97"/>
      <c r="O30" s="97"/>
      <c r="P30" s="98"/>
      <c r="Q30" s="98" t="s">
        <v>465</v>
      </c>
    </row>
    <row r="31" spans="1:28">
      <c r="A31" s="40">
        <v>21</v>
      </c>
      <c r="B31" s="31">
        <f t="shared" si="0"/>
        <v>13301.026920318604</v>
      </c>
      <c r="G31">
        <v>21</v>
      </c>
      <c r="H31" s="77" t="s">
        <v>28</v>
      </c>
      <c r="I31" s="78"/>
      <c r="J31" s="79"/>
      <c r="K31" s="79" t="s">
        <v>133</v>
      </c>
      <c r="L31">
        <v>21</v>
      </c>
      <c r="M31" s="99" t="s">
        <v>47</v>
      </c>
      <c r="N31" s="100"/>
      <c r="O31" s="100"/>
      <c r="P31" s="101"/>
      <c r="Q31" s="101"/>
    </row>
    <row r="32" spans="1:28">
      <c r="A32" s="40">
        <v>22</v>
      </c>
      <c r="B32" s="31">
        <f t="shared" si="0"/>
        <v>19951.540380477905</v>
      </c>
      <c r="G32">
        <v>22</v>
      </c>
      <c r="H32" s="80" t="s">
        <v>15</v>
      </c>
      <c r="I32" s="81"/>
      <c r="J32" s="82"/>
      <c r="K32" s="82" t="s">
        <v>128</v>
      </c>
      <c r="L32">
        <v>22</v>
      </c>
      <c r="M32" s="99" t="s">
        <v>48</v>
      </c>
      <c r="N32" s="100"/>
      <c r="O32" s="100"/>
      <c r="P32" s="101"/>
      <c r="Q32" s="101"/>
    </row>
    <row r="33" spans="1:11">
      <c r="A33" s="40">
        <v>23</v>
      </c>
      <c r="B33" s="31">
        <f t="shared" si="0"/>
        <v>29927.310570716858</v>
      </c>
      <c r="G33">
        <v>23</v>
      </c>
      <c r="H33" s="80" t="s">
        <v>23</v>
      </c>
      <c r="I33" s="81"/>
      <c r="J33" s="82"/>
      <c r="K33" s="82" t="s">
        <v>134</v>
      </c>
    </row>
    <row r="34" spans="1:11">
      <c r="A34" s="40">
        <v>24</v>
      </c>
      <c r="B34" s="31">
        <f t="shared" si="0"/>
        <v>44890.965856075287</v>
      </c>
      <c r="G34">
        <v>24</v>
      </c>
      <c r="H34" s="80" t="s">
        <v>24</v>
      </c>
      <c r="I34" s="81"/>
      <c r="J34" s="82"/>
      <c r="K34" s="82" t="s">
        <v>132</v>
      </c>
    </row>
    <row r="35" spans="1:11">
      <c r="A35" s="40">
        <v>25</v>
      </c>
      <c r="B35" s="31">
        <f t="shared" si="0"/>
        <v>67336.44878411293</v>
      </c>
      <c r="G35">
        <v>25</v>
      </c>
      <c r="H35" s="83" t="s">
        <v>25</v>
      </c>
      <c r="I35" s="84"/>
      <c r="J35" s="85"/>
      <c r="K35" s="85" t="s">
        <v>131</v>
      </c>
    </row>
    <row r="36" spans="1:11">
      <c r="A36" s="40">
        <v>26</v>
      </c>
      <c r="B36" s="31">
        <f t="shared" si="0"/>
        <v>101004.6731761694</v>
      </c>
      <c r="G36">
        <v>26</v>
      </c>
      <c r="H36" s="83" t="s">
        <v>26</v>
      </c>
      <c r="I36" s="84"/>
      <c r="J36" s="85"/>
      <c r="K36" s="85" t="s">
        <v>128</v>
      </c>
    </row>
    <row r="37" spans="1:11">
      <c r="A37" s="40">
        <v>27</v>
      </c>
      <c r="B37" s="31">
        <f t="shared" si="0"/>
        <v>151507.00976425409</v>
      </c>
      <c r="G37">
        <v>27</v>
      </c>
      <c r="H37" s="83" t="s">
        <v>88</v>
      </c>
      <c r="I37" s="84"/>
      <c r="J37" s="85"/>
      <c r="K37" s="85" t="s">
        <v>134</v>
      </c>
    </row>
    <row r="38" spans="1:11">
      <c r="H38" s="2"/>
    </row>
    <row r="39" spans="1:11">
      <c r="H39" s="2"/>
    </row>
  </sheetData>
  <sortState xmlns:xlrd2="http://schemas.microsoft.com/office/spreadsheetml/2017/richdata2" ref="S11:Y23">
    <sortCondition ref="S11"/>
  </sortState>
  <mergeCells count="10">
    <mergeCell ref="S26:X26"/>
    <mergeCell ref="Y26:AB26"/>
    <mergeCell ref="Y24:AB24"/>
    <mergeCell ref="Y25:AB25"/>
    <mergeCell ref="S24:X24"/>
    <mergeCell ref="A1:P1"/>
    <mergeCell ref="G10:H10"/>
    <mergeCell ref="S10:X10"/>
    <mergeCell ref="Y10:AB10"/>
    <mergeCell ref="S25:X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"/>
  <sheetViews>
    <sheetView workbookViewId="0">
      <selection activeCell="E17" sqref="E17"/>
    </sheetView>
  </sheetViews>
  <sheetFormatPr defaultRowHeight="15.75"/>
  <cols>
    <col min="1" max="1" width="16.25" bestFit="1" customWidth="1"/>
    <col min="2" max="2" width="4.125" bestFit="1" customWidth="1"/>
    <col min="3" max="3" width="15" bestFit="1" customWidth="1"/>
    <col min="4" max="4" width="4.125" bestFit="1" customWidth="1"/>
    <col min="5" max="5" width="12.75" bestFit="1" customWidth="1"/>
    <col min="6" max="6" width="4.125" bestFit="1" customWidth="1"/>
    <col min="7" max="7" width="15.875" bestFit="1" customWidth="1"/>
    <col min="8" max="8" width="4.125" bestFit="1" customWidth="1"/>
    <col min="9" max="9" width="24.375" customWidth="1"/>
  </cols>
  <sheetData>
    <row r="1" spans="1:9">
      <c r="I1" s="246" t="s">
        <v>818</v>
      </c>
    </row>
    <row r="2" spans="1:9">
      <c r="A2" t="s">
        <v>216</v>
      </c>
      <c r="I2" s="247" t="s">
        <v>819</v>
      </c>
    </row>
    <row r="3" spans="1:9">
      <c r="I3" s="248" t="s">
        <v>820</v>
      </c>
    </row>
    <row r="4" spans="1:9">
      <c r="A4" s="41" t="s">
        <v>165</v>
      </c>
      <c r="B4" s="42">
        <v>16</v>
      </c>
      <c r="C4" s="41" t="s">
        <v>166</v>
      </c>
      <c r="D4" s="42">
        <v>29</v>
      </c>
      <c r="E4" s="41" t="s">
        <v>167</v>
      </c>
      <c r="F4" s="42">
        <v>5</v>
      </c>
      <c r="G4" s="41" t="s">
        <v>168</v>
      </c>
      <c r="H4" s="42">
        <v>6</v>
      </c>
      <c r="I4" s="246" t="s">
        <v>821</v>
      </c>
    </row>
    <row r="5" spans="1:9">
      <c r="A5" s="41" t="s">
        <v>169</v>
      </c>
      <c r="B5" s="42">
        <v>33</v>
      </c>
      <c r="C5" s="41" t="s">
        <v>170</v>
      </c>
      <c r="D5" s="42">
        <v>9</v>
      </c>
      <c r="E5" s="41" t="s">
        <v>171</v>
      </c>
      <c r="F5" s="42">
        <v>8</v>
      </c>
      <c r="G5" s="41" t="s">
        <v>172</v>
      </c>
      <c r="H5" s="42">
        <v>15</v>
      </c>
      <c r="I5" s="248" t="s">
        <v>822</v>
      </c>
    </row>
    <row r="6" spans="1:9">
      <c r="A6" s="41" t="s">
        <v>173</v>
      </c>
      <c r="B6" s="42">
        <v>6</v>
      </c>
      <c r="C6" s="41" t="s">
        <v>174</v>
      </c>
      <c r="D6" s="42">
        <v>6</v>
      </c>
      <c r="E6" s="41" t="s">
        <v>175</v>
      </c>
      <c r="F6" s="42">
        <v>45</v>
      </c>
      <c r="G6" s="41" t="s">
        <v>176</v>
      </c>
      <c r="H6" s="42">
        <v>8</v>
      </c>
      <c r="I6" s="246" t="s">
        <v>823</v>
      </c>
    </row>
    <row r="7" spans="1:9">
      <c r="A7" s="41" t="s">
        <v>177</v>
      </c>
      <c r="B7" s="42">
        <v>7</v>
      </c>
      <c r="C7" s="41" t="s">
        <v>178</v>
      </c>
      <c r="D7" s="42">
        <v>6</v>
      </c>
      <c r="E7" s="41" t="s">
        <v>179</v>
      </c>
      <c r="F7" s="42">
        <v>29</v>
      </c>
      <c r="G7" s="41" t="s">
        <v>180</v>
      </c>
      <c r="H7" s="42">
        <v>97</v>
      </c>
      <c r="I7" s="246" t="s">
        <v>824</v>
      </c>
    </row>
    <row r="8" spans="1:9">
      <c r="A8" s="41" t="s">
        <v>181</v>
      </c>
      <c r="B8" s="42">
        <v>5</v>
      </c>
      <c r="C8" s="41" t="s">
        <v>182</v>
      </c>
      <c r="D8" s="42">
        <v>15</v>
      </c>
      <c r="E8" s="41" t="s">
        <v>183</v>
      </c>
      <c r="F8" s="42">
        <v>18</v>
      </c>
      <c r="G8" s="41" t="s">
        <v>184</v>
      </c>
      <c r="H8" s="42">
        <v>13</v>
      </c>
      <c r="I8" s="246" t="s">
        <v>825</v>
      </c>
    </row>
    <row r="9" spans="1:9">
      <c r="A9" s="41" t="s">
        <v>217</v>
      </c>
      <c r="B9" s="42">
        <v>7</v>
      </c>
      <c r="C9" s="41" t="s">
        <v>185</v>
      </c>
      <c r="D9" s="42">
        <v>30</v>
      </c>
      <c r="E9" s="41" t="s">
        <v>186</v>
      </c>
      <c r="F9" s="42">
        <v>43</v>
      </c>
      <c r="G9" s="41" t="s">
        <v>187</v>
      </c>
      <c r="H9" s="42">
        <v>78</v>
      </c>
      <c r="I9" s="246" t="s">
        <v>826</v>
      </c>
    </row>
    <row r="10" spans="1:9">
      <c r="A10" s="41" t="s">
        <v>188</v>
      </c>
      <c r="B10" s="42">
        <v>5</v>
      </c>
      <c r="C10" s="41" t="s">
        <v>189</v>
      </c>
      <c r="D10" s="42">
        <v>6</v>
      </c>
      <c r="E10" s="41" t="s">
        <v>190</v>
      </c>
      <c r="F10" s="42">
        <v>5</v>
      </c>
      <c r="G10" s="41" t="s">
        <v>191</v>
      </c>
      <c r="H10" s="42">
        <v>6</v>
      </c>
      <c r="I10" s="246" t="s">
        <v>827</v>
      </c>
    </row>
    <row r="11" spans="1:9">
      <c r="A11" s="41" t="s">
        <v>192</v>
      </c>
      <c r="B11" s="42">
        <v>1</v>
      </c>
      <c r="C11" s="41" t="s">
        <v>193</v>
      </c>
      <c r="D11" s="42">
        <v>6</v>
      </c>
      <c r="E11" s="41" t="s">
        <v>194</v>
      </c>
      <c r="F11" s="42">
        <v>40</v>
      </c>
      <c r="G11" s="41" t="s">
        <v>195</v>
      </c>
      <c r="H11" s="42">
        <v>42</v>
      </c>
      <c r="I11" s="248" t="s">
        <v>828</v>
      </c>
    </row>
    <row r="12" spans="1:9">
      <c r="A12" s="41" t="s">
        <v>196</v>
      </c>
      <c r="B12" s="42">
        <v>15</v>
      </c>
      <c r="C12" s="41" t="s">
        <v>197</v>
      </c>
      <c r="D12" s="42">
        <v>10</v>
      </c>
      <c r="E12" s="41" t="s">
        <v>198</v>
      </c>
      <c r="F12" s="42">
        <v>13</v>
      </c>
      <c r="G12" s="41" t="s">
        <v>199</v>
      </c>
      <c r="H12" s="42">
        <v>11</v>
      </c>
      <c r="I12" s="246" t="s">
        <v>829</v>
      </c>
    </row>
    <row r="13" spans="1:9">
      <c r="A13" s="41" t="s">
        <v>200</v>
      </c>
      <c r="B13" s="42">
        <v>13</v>
      </c>
      <c r="C13" s="41" t="s">
        <v>201</v>
      </c>
      <c r="D13" s="42">
        <v>9</v>
      </c>
      <c r="E13" s="41" t="s">
        <v>202</v>
      </c>
      <c r="F13" s="42">
        <v>12</v>
      </c>
      <c r="G13" s="41" t="s">
        <v>203</v>
      </c>
      <c r="H13" s="42">
        <v>16</v>
      </c>
      <c r="I13" s="246" t="s">
        <v>830</v>
      </c>
    </row>
    <row r="14" spans="1:9">
      <c r="A14" s="41" t="s">
        <v>204</v>
      </c>
      <c r="B14" s="42">
        <v>25</v>
      </c>
      <c r="C14" s="41" t="s">
        <v>205</v>
      </c>
      <c r="D14" s="42">
        <v>4</v>
      </c>
      <c r="E14" s="41" t="s">
        <v>206</v>
      </c>
      <c r="F14" s="42">
        <v>8</v>
      </c>
      <c r="G14" s="41" t="s">
        <v>207</v>
      </c>
      <c r="H14" s="42">
        <v>23</v>
      </c>
      <c r="I14" s="246" t="s">
        <v>831</v>
      </c>
    </row>
    <row r="15" spans="1:9">
      <c r="A15" s="41" t="s">
        <v>208</v>
      </c>
      <c r="B15" s="42">
        <v>10</v>
      </c>
      <c r="C15" s="41" t="s">
        <v>209</v>
      </c>
      <c r="D15" s="42">
        <v>4</v>
      </c>
      <c r="E15" s="41" t="s">
        <v>210</v>
      </c>
      <c r="F15" s="42">
        <v>3</v>
      </c>
      <c r="G15" s="41" t="s">
        <v>211</v>
      </c>
      <c r="H15" s="42">
        <v>9</v>
      </c>
      <c r="I15" s="246" t="s">
        <v>832</v>
      </c>
    </row>
    <row r="16" spans="1:9">
      <c r="A16" s="41" t="s">
        <v>212</v>
      </c>
      <c r="B16" s="42">
        <v>23</v>
      </c>
      <c r="C16" s="41" t="s">
        <v>213</v>
      </c>
      <c r="D16" s="42">
        <v>21</v>
      </c>
      <c r="E16" s="41" t="s">
        <v>214</v>
      </c>
      <c r="F16" s="42">
        <v>9</v>
      </c>
      <c r="G16" s="41" t="s">
        <v>215</v>
      </c>
      <c r="H16" s="42">
        <v>3</v>
      </c>
      <c r="I16" s="246" t="s">
        <v>833</v>
      </c>
    </row>
    <row r="17" spans="9:9">
      <c r="I17" s="246" t="s">
        <v>834</v>
      </c>
    </row>
    <row r="18" spans="9:9">
      <c r="I18" s="246" t="s">
        <v>835</v>
      </c>
    </row>
    <row r="19" spans="9:9">
      <c r="I19" s="246" t="s">
        <v>836</v>
      </c>
    </row>
    <row r="20" spans="9:9">
      <c r="I20" s="246" t="s">
        <v>837</v>
      </c>
    </row>
    <row r="21" spans="9:9">
      <c r="I21" s="246" t="s">
        <v>838</v>
      </c>
    </row>
    <row r="22" spans="9:9">
      <c r="I22" s="246" t="s">
        <v>839</v>
      </c>
    </row>
    <row r="23" spans="9:9">
      <c r="I23" s="246" t="s">
        <v>840</v>
      </c>
    </row>
    <row r="24" spans="9:9">
      <c r="I24" s="246" t="s">
        <v>841</v>
      </c>
    </row>
    <row r="25" spans="9:9">
      <c r="I25" s="246" t="s">
        <v>842</v>
      </c>
    </row>
    <row r="26" spans="9:9">
      <c r="I26" s="246" t="s">
        <v>843</v>
      </c>
    </row>
    <row r="27" spans="9:9">
      <c r="I27" s="246" t="s">
        <v>844</v>
      </c>
    </row>
    <row r="28" spans="9:9">
      <c r="I28" s="246" t="s">
        <v>845</v>
      </c>
    </row>
    <row r="29" spans="9:9">
      <c r="I29" s="246" t="s">
        <v>846</v>
      </c>
    </row>
    <row r="30" spans="9:9">
      <c r="I30" s="246" t="s">
        <v>847</v>
      </c>
    </row>
    <row r="31" spans="9:9">
      <c r="I31" s="246" t="s">
        <v>848</v>
      </c>
    </row>
    <row r="32" spans="9:9">
      <c r="I32" s="246" t="s">
        <v>849</v>
      </c>
    </row>
    <row r="33" spans="9:9">
      <c r="I33" s="246" t="s">
        <v>850</v>
      </c>
    </row>
    <row r="34" spans="9:9">
      <c r="I34" s="248" t="s">
        <v>851</v>
      </c>
    </row>
    <row r="35" spans="9:9">
      <c r="I35" s="246" t="s">
        <v>852</v>
      </c>
    </row>
    <row r="36" spans="9:9">
      <c r="I36" s="246" t="s">
        <v>853</v>
      </c>
    </row>
    <row r="37" spans="9:9">
      <c r="I37" s="246" t="s">
        <v>854</v>
      </c>
    </row>
    <row r="38" spans="9:9">
      <c r="I38" s="246" t="s">
        <v>855</v>
      </c>
    </row>
    <row r="39" spans="9:9">
      <c r="I39" s="246" t="s">
        <v>856</v>
      </c>
    </row>
    <row r="40" spans="9:9">
      <c r="I40" s="246" t="s">
        <v>857</v>
      </c>
    </row>
    <row r="41" spans="9:9">
      <c r="I41" s="246" t="s">
        <v>858</v>
      </c>
    </row>
    <row r="42" spans="9:9">
      <c r="I42" s="246" t="s">
        <v>859</v>
      </c>
    </row>
    <row r="43" spans="9:9">
      <c r="I43" s="246" t="s">
        <v>860</v>
      </c>
    </row>
    <row r="44" spans="9:9">
      <c r="I44" s="248" t="s">
        <v>861</v>
      </c>
    </row>
    <row r="45" spans="9:9">
      <c r="I45" s="246" t="s">
        <v>862</v>
      </c>
    </row>
    <row r="46" spans="9:9">
      <c r="I46" s="246" t="s">
        <v>863</v>
      </c>
    </row>
    <row r="47" spans="9:9">
      <c r="I47" s="246" t="s">
        <v>864</v>
      </c>
    </row>
    <row r="48" spans="9:9">
      <c r="I48" s="246" t="s">
        <v>865</v>
      </c>
    </row>
    <row r="49" spans="9:9">
      <c r="I49" s="246" t="s">
        <v>866</v>
      </c>
    </row>
    <row r="50" spans="9:9">
      <c r="I50" s="246" t="s">
        <v>867</v>
      </c>
    </row>
    <row r="51" spans="9:9">
      <c r="I51" s="246" t="s">
        <v>868</v>
      </c>
    </row>
    <row r="52" spans="9:9">
      <c r="I52" s="248" t="s">
        <v>869</v>
      </c>
    </row>
    <row r="53" spans="9:9">
      <c r="I53" s="246" t="s">
        <v>870</v>
      </c>
    </row>
    <row r="54" spans="9:9">
      <c r="I54" s="246" t="s">
        <v>871</v>
      </c>
    </row>
    <row r="55" spans="9:9">
      <c r="I55" s="248" t="s">
        <v>872</v>
      </c>
    </row>
    <row r="56" spans="9:9">
      <c r="I56" s="246" t="s">
        <v>873</v>
      </c>
    </row>
    <row r="57" spans="9:9">
      <c r="I57" s="246" t="s">
        <v>874</v>
      </c>
    </row>
    <row r="58" spans="9:9">
      <c r="I58" s="246" t="s">
        <v>875</v>
      </c>
    </row>
    <row r="59" spans="9:9">
      <c r="I59" s="246" t="s">
        <v>876</v>
      </c>
    </row>
    <row r="60" spans="9:9">
      <c r="I60" s="246" t="s">
        <v>877</v>
      </c>
    </row>
    <row r="61" spans="9:9">
      <c r="I61" s="246" t="s">
        <v>878</v>
      </c>
    </row>
    <row r="62" spans="9:9">
      <c r="I62" s="246" t="s">
        <v>879</v>
      </c>
    </row>
    <row r="63" spans="9:9">
      <c r="I63" s="246" t="s">
        <v>880</v>
      </c>
    </row>
    <row r="64" spans="9:9">
      <c r="I64" s="248" t="s">
        <v>881</v>
      </c>
    </row>
    <row r="65" spans="9:9">
      <c r="I65" s="246" t="s">
        <v>882</v>
      </c>
    </row>
    <row r="66" spans="9:9">
      <c r="I66" s="246" t="s">
        <v>883</v>
      </c>
    </row>
    <row r="67" spans="9:9">
      <c r="I67" s="246" t="s">
        <v>884</v>
      </c>
    </row>
    <row r="68" spans="9:9">
      <c r="I68" s="246" t="s">
        <v>885</v>
      </c>
    </row>
    <row r="69" spans="9:9">
      <c r="I69" s="246" t="s">
        <v>886</v>
      </c>
    </row>
    <row r="70" spans="9:9">
      <c r="I70" s="246" t="s">
        <v>887</v>
      </c>
    </row>
    <row r="71" spans="9:9">
      <c r="I71" s="246" t="s">
        <v>888</v>
      </c>
    </row>
    <row r="72" spans="9:9">
      <c r="I72" s="246" t="s">
        <v>889</v>
      </c>
    </row>
    <row r="73" spans="9:9">
      <c r="I73" s="246" t="s">
        <v>890</v>
      </c>
    </row>
    <row r="74" spans="9:9">
      <c r="I74" s="246" t="s">
        <v>891</v>
      </c>
    </row>
    <row r="75" spans="9:9">
      <c r="I75" s="246" t="s">
        <v>892</v>
      </c>
    </row>
    <row r="76" spans="9:9">
      <c r="I76" s="248" t="s">
        <v>893</v>
      </c>
    </row>
    <row r="77" spans="9:9">
      <c r="I77" s="246" t="s">
        <v>894</v>
      </c>
    </row>
    <row r="78" spans="9:9">
      <c r="I78" s="246" t="s">
        <v>895</v>
      </c>
    </row>
    <row r="79" spans="9:9">
      <c r="I79" s="246" t="s">
        <v>896</v>
      </c>
    </row>
    <row r="80" spans="9:9">
      <c r="I80" s="246" t="s">
        <v>897</v>
      </c>
    </row>
    <row r="81" spans="9:9">
      <c r="I81" s="248" t="s">
        <v>898</v>
      </c>
    </row>
    <row r="82" spans="9:9">
      <c r="I82" s="246" t="s">
        <v>899</v>
      </c>
    </row>
    <row r="83" spans="9:9">
      <c r="I83" s="246" t="s">
        <v>900</v>
      </c>
    </row>
    <row r="84" spans="9:9">
      <c r="I84" s="248" t="s">
        <v>901</v>
      </c>
    </row>
    <row r="85" spans="9:9">
      <c r="I85" s="246" t="s">
        <v>902</v>
      </c>
    </row>
    <row r="86" spans="9:9">
      <c r="I86" s="246" t="s">
        <v>903</v>
      </c>
    </row>
    <row r="87" spans="9:9">
      <c r="I87" s="248" t="s">
        <v>904</v>
      </c>
    </row>
    <row r="88" spans="9:9">
      <c r="I88" s="246" t="s">
        <v>905</v>
      </c>
    </row>
    <row r="89" spans="9:9">
      <c r="I89" s="246" t="s">
        <v>906</v>
      </c>
    </row>
    <row r="90" spans="9:9">
      <c r="I90" s="246" t="s">
        <v>907</v>
      </c>
    </row>
    <row r="91" spans="9:9">
      <c r="I91" s="246" t="s">
        <v>908</v>
      </c>
    </row>
    <row r="92" spans="9:9">
      <c r="I92" s="246" t="s">
        <v>909</v>
      </c>
    </row>
    <row r="93" spans="9:9">
      <c r="I93" s="246" t="s">
        <v>910</v>
      </c>
    </row>
    <row r="94" spans="9:9">
      <c r="I94" s="246" t="s">
        <v>911</v>
      </c>
    </row>
    <row r="95" spans="9:9">
      <c r="I95" s="246" t="s">
        <v>912</v>
      </c>
    </row>
    <row r="96" spans="9:9">
      <c r="I96" s="246" t="s">
        <v>913</v>
      </c>
    </row>
    <row r="97" spans="9:9">
      <c r="I97" s="246" t="s">
        <v>914</v>
      </c>
    </row>
    <row r="98" spans="9:9">
      <c r="I98" s="246" t="s">
        <v>915</v>
      </c>
    </row>
    <row r="99" spans="9:9">
      <c r="I99" s="246" t="s">
        <v>916</v>
      </c>
    </row>
    <row r="100" spans="9:9">
      <c r="I100" s="246" t="s">
        <v>917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O56"/>
  <sheetViews>
    <sheetView topLeftCell="A19" workbookViewId="0">
      <selection activeCell="G26" sqref="G26"/>
    </sheetView>
  </sheetViews>
  <sheetFormatPr defaultRowHeight="15.75"/>
  <cols>
    <col min="3" max="3" width="12.875" bestFit="1" customWidth="1"/>
    <col min="4" max="4" width="13.125" style="285" customWidth="1"/>
    <col min="5" max="5" width="9" style="285"/>
    <col min="8" max="8" width="2" customWidth="1"/>
  </cols>
  <sheetData>
    <row r="3" spans="3:15">
      <c r="F3" s="54"/>
      <c r="G3" s="54"/>
      <c r="H3" s="54"/>
      <c r="I3" s="54"/>
      <c r="J3" s="54"/>
      <c r="K3" s="54"/>
    </row>
    <row r="4" spans="3:15">
      <c r="F4" s="54"/>
      <c r="G4" s="54" t="s">
        <v>537</v>
      </c>
      <c r="H4" s="54"/>
      <c r="I4" s="54"/>
      <c r="J4" s="54"/>
      <c r="K4" s="54"/>
    </row>
    <row r="5" spans="3:15">
      <c r="F5" s="54"/>
      <c r="G5" s="54"/>
      <c r="H5" s="54"/>
      <c r="I5" s="54"/>
      <c r="J5" s="54"/>
      <c r="K5" s="54"/>
    </row>
    <row r="6" spans="3:15">
      <c r="F6" s="54"/>
      <c r="G6" s="54" t="s">
        <v>746</v>
      </c>
      <c r="H6" s="54"/>
      <c r="I6" s="54"/>
      <c r="J6" s="54"/>
      <c r="K6" s="54"/>
    </row>
    <row r="7" spans="3:15">
      <c r="C7" s="53"/>
      <c r="D7" s="287"/>
      <c r="E7" s="287"/>
      <c r="F7" s="53"/>
      <c r="G7" s="134" t="s">
        <v>744</v>
      </c>
      <c r="H7" s="52"/>
      <c r="I7" s="55"/>
      <c r="J7" s="55"/>
      <c r="K7" s="55"/>
      <c r="L7" s="55"/>
      <c r="M7" s="55"/>
      <c r="N7" s="55"/>
      <c r="O7" s="55"/>
    </row>
    <row r="8" spans="3:15">
      <c r="C8" s="53"/>
      <c r="D8" s="287"/>
      <c r="E8" s="287"/>
      <c r="F8" s="53"/>
      <c r="G8" s="134" t="s">
        <v>539</v>
      </c>
      <c r="H8" s="52"/>
      <c r="I8" s="55"/>
      <c r="J8" s="55"/>
      <c r="K8" s="55"/>
      <c r="L8" s="55"/>
      <c r="M8" s="55"/>
      <c r="N8" s="55"/>
      <c r="O8" s="55"/>
    </row>
    <row r="9" spans="3:15">
      <c r="C9" s="53"/>
      <c r="D9" s="287"/>
      <c r="E9" s="287"/>
      <c r="F9" s="53"/>
      <c r="G9" s="53"/>
      <c r="H9" s="52"/>
      <c r="I9" s="55"/>
      <c r="J9" s="55"/>
      <c r="K9" s="55"/>
      <c r="L9" s="55"/>
      <c r="M9" s="55"/>
      <c r="N9" s="55"/>
      <c r="O9" s="55"/>
    </row>
    <row r="10" spans="3:15">
      <c r="C10" s="53"/>
      <c r="D10" s="287"/>
      <c r="E10" s="287"/>
      <c r="F10" s="53"/>
      <c r="G10" s="53"/>
      <c r="H10" s="52"/>
      <c r="I10" s="55" t="s">
        <v>536</v>
      </c>
      <c r="J10" s="55"/>
      <c r="K10" s="55"/>
      <c r="L10" s="55"/>
      <c r="M10" s="55"/>
      <c r="N10" s="55"/>
      <c r="O10" s="55"/>
    </row>
    <row r="11" spans="3:15">
      <c r="C11" s="53"/>
      <c r="D11" s="287" t="s">
        <v>538</v>
      </c>
      <c r="E11" s="287"/>
      <c r="F11" s="53"/>
      <c r="G11" s="53"/>
      <c r="H11" s="52"/>
      <c r="I11" s="55"/>
      <c r="J11" s="55"/>
      <c r="K11" s="55"/>
      <c r="L11" s="55"/>
      <c r="M11" s="55"/>
      <c r="N11" s="55"/>
      <c r="O11" s="55"/>
    </row>
    <row r="12" spans="3:15">
      <c r="C12" s="53"/>
      <c r="D12" s="287"/>
      <c r="E12" s="287"/>
      <c r="F12" s="53"/>
      <c r="G12" s="53"/>
      <c r="H12" s="52"/>
      <c r="I12" s="55"/>
      <c r="J12" s="55"/>
      <c r="K12" s="55"/>
      <c r="L12" s="55"/>
      <c r="M12" s="55"/>
      <c r="N12" s="55"/>
      <c r="O12" s="55"/>
    </row>
    <row r="13" spans="3:15">
      <c r="C13" s="53"/>
      <c r="D13" s="287"/>
      <c r="E13" s="287"/>
      <c r="F13" s="53"/>
      <c r="G13" s="53"/>
      <c r="H13" s="52"/>
      <c r="I13" s="55"/>
      <c r="J13" s="55"/>
      <c r="K13" s="55"/>
      <c r="L13" s="55"/>
      <c r="M13" s="55"/>
      <c r="N13" s="55"/>
      <c r="O13" s="55"/>
    </row>
    <row r="14" spans="3:15">
      <c r="C14" s="53"/>
      <c r="D14" s="287"/>
      <c r="E14" s="287"/>
      <c r="F14" s="53"/>
      <c r="G14" s="53"/>
      <c r="H14" s="52"/>
      <c r="I14" s="55"/>
      <c r="J14" s="55"/>
      <c r="K14" s="55"/>
      <c r="L14" s="55"/>
      <c r="M14" s="55"/>
      <c r="N14" s="55"/>
      <c r="O14" s="55"/>
    </row>
    <row r="15" spans="3:15">
      <c r="C15" s="53"/>
      <c r="D15" s="287"/>
      <c r="E15" s="287"/>
      <c r="F15" s="53"/>
      <c r="G15" s="53"/>
      <c r="H15" s="52"/>
      <c r="I15" s="55"/>
      <c r="J15" s="55"/>
      <c r="K15" s="55"/>
      <c r="L15" s="55"/>
      <c r="M15" s="55"/>
      <c r="N15" s="55"/>
      <c r="O15" s="55"/>
    </row>
    <row r="16" spans="3:15">
      <c r="C16" s="53"/>
      <c r="D16" s="196" t="s">
        <v>736</v>
      </c>
      <c r="E16" s="287"/>
      <c r="F16" s="53"/>
      <c r="G16" s="53"/>
      <c r="H16" s="52"/>
      <c r="I16" s="55"/>
      <c r="J16" s="55"/>
      <c r="K16" s="55"/>
      <c r="L16" s="55"/>
      <c r="M16" s="55"/>
      <c r="N16" s="55"/>
      <c r="O16" s="55"/>
    </row>
    <row r="17" spans="3:15">
      <c r="C17" s="53"/>
      <c r="D17" s="196" t="s">
        <v>734</v>
      </c>
      <c r="E17" s="287"/>
      <c r="F17" s="53"/>
      <c r="G17" s="53"/>
      <c r="H17" s="52"/>
      <c r="I17" s="55"/>
      <c r="J17" s="55"/>
      <c r="K17" s="55"/>
      <c r="L17" s="55"/>
      <c r="M17" s="55"/>
      <c r="N17" s="55"/>
      <c r="O17" s="55"/>
    </row>
    <row r="18" spans="3:15">
      <c r="C18" s="53"/>
      <c r="D18" s="196" t="s">
        <v>735</v>
      </c>
      <c r="E18" s="287"/>
      <c r="F18" s="53"/>
      <c r="G18" s="53"/>
      <c r="H18" s="52"/>
      <c r="I18" s="55"/>
      <c r="J18" s="55"/>
      <c r="K18" s="55"/>
      <c r="L18" s="55"/>
      <c r="M18" s="55"/>
      <c r="N18" s="55"/>
      <c r="O18" s="55"/>
    </row>
    <row r="19" spans="3:15">
      <c r="C19" s="53"/>
      <c r="D19" s="195"/>
      <c r="E19" s="287"/>
      <c r="F19" s="53"/>
      <c r="G19" s="53"/>
      <c r="H19" s="52"/>
      <c r="I19" s="55"/>
      <c r="J19" s="55"/>
      <c r="K19" s="55"/>
      <c r="L19" s="55"/>
      <c r="M19" s="55"/>
      <c r="N19" s="55"/>
      <c r="O19" s="55"/>
    </row>
    <row r="20" spans="3:15">
      <c r="C20" s="53"/>
      <c r="D20" s="287"/>
      <c r="E20" s="287"/>
      <c r="G20" s="325"/>
      <c r="H20" s="52"/>
      <c r="I20" s="55"/>
      <c r="J20" s="55"/>
      <c r="K20" s="55"/>
      <c r="L20" s="55"/>
      <c r="M20" s="55"/>
      <c r="N20" s="55"/>
      <c r="O20" s="55"/>
    </row>
    <row r="21" spans="3:15">
      <c r="D21" s="287"/>
      <c r="E21" s="287"/>
      <c r="F21" s="55"/>
      <c r="G21" s="325"/>
      <c r="H21" s="52"/>
      <c r="I21" s="55"/>
      <c r="J21" s="55"/>
      <c r="K21" s="55"/>
      <c r="L21" s="55"/>
      <c r="M21" s="55"/>
      <c r="N21" s="55"/>
      <c r="O21" s="55"/>
    </row>
    <row r="22" spans="3:15">
      <c r="D22" s="287"/>
      <c r="E22" s="287"/>
      <c r="F22" s="55"/>
      <c r="G22" s="325"/>
      <c r="H22" s="52" t="s">
        <v>1162</v>
      </c>
      <c r="I22" s="55"/>
      <c r="J22" s="55"/>
      <c r="K22" s="55"/>
      <c r="L22" s="55"/>
      <c r="M22" s="55"/>
      <c r="N22" s="55"/>
      <c r="O22" s="55"/>
    </row>
    <row r="23" spans="3:15">
      <c r="D23" s="287"/>
      <c r="E23" s="287"/>
      <c r="F23" s="55" t="s">
        <v>1160</v>
      </c>
      <c r="G23" s="325"/>
      <c r="H23" s="52"/>
      <c r="I23" s="55"/>
      <c r="J23" s="55"/>
      <c r="K23" s="55"/>
      <c r="L23" s="55"/>
      <c r="M23" s="55"/>
      <c r="N23" s="55"/>
      <c r="O23" s="55"/>
    </row>
    <row r="24" spans="3:15">
      <c r="D24" s="287"/>
      <c r="E24" s="287"/>
      <c r="F24" s="55" t="s">
        <v>1161</v>
      </c>
      <c r="G24" s="325"/>
      <c r="H24" s="52"/>
      <c r="I24" s="55"/>
      <c r="J24" s="55"/>
      <c r="K24" s="55"/>
      <c r="L24" s="55"/>
      <c r="M24" s="55"/>
      <c r="N24" s="55"/>
      <c r="O24" s="55"/>
    </row>
    <row r="25" spans="3:15">
      <c r="E25" s="287"/>
      <c r="F25" s="55"/>
      <c r="G25" s="55"/>
      <c r="H25" s="52"/>
      <c r="I25" s="55"/>
      <c r="J25" s="55"/>
      <c r="K25" s="55"/>
      <c r="L25" s="55"/>
      <c r="M25" s="55"/>
      <c r="N25" s="55"/>
      <c r="O25" s="55"/>
    </row>
    <row r="26" spans="3:15">
      <c r="F26" s="55"/>
      <c r="G26" s="325"/>
      <c r="H26" s="52"/>
    </row>
    <row r="27" spans="3:15">
      <c r="F27" s="55"/>
      <c r="G27" s="325"/>
      <c r="H27" s="52"/>
    </row>
    <row r="28" spans="3:15">
      <c r="H28" s="52"/>
    </row>
    <row r="29" spans="3:15">
      <c r="H29" s="52"/>
    </row>
    <row r="30" spans="3:15">
      <c r="H30" s="127"/>
    </row>
    <row r="31" spans="3:15">
      <c r="H31" s="127"/>
    </row>
    <row r="32" spans="3:15">
      <c r="H32" s="127"/>
    </row>
    <row r="33" spans="7:9">
      <c r="H33" s="127"/>
    </row>
    <row r="34" spans="7:9">
      <c r="G34" t="s">
        <v>535</v>
      </c>
      <c r="H34" s="127"/>
      <c r="I34" s="127"/>
    </row>
    <row r="35" spans="7:9">
      <c r="H35" s="127"/>
      <c r="I35" s="127"/>
    </row>
    <row r="36" spans="7:9">
      <c r="H36" s="127"/>
      <c r="I36" s="127"/>
    </row>
    <row r="37" spans="7:9">
      <c r="H37" s="127"/>
      <c r="I37" s="127"/>
    </row>
    <row r="38" spans="7:9">
      <c r="H38" s="127"/>
    </row>
    <row r="39" spans="7:9">
      <c r="H39" s="127"/>
    </row>
    <row r="40" spans="7:9">
      <c r="H40" s="127"/>
    </row>
    <row r="41" spans="7:9">
      <c r="H41" s="127"/>
    </row>
    <row r="42" spans="7:9">
      <c r="H42" s="127"/>
    </row>
    <row r="43" spans="7:9">
      <c r="H43" s="127"/>
    </row>
    <row r="44" spans="7:9">
      <c r="H44" s="127"/>
    </row>
    <row r="45" spans="7:9">
      <c r="H45" s="127"/>
    </row>
    <row r="53" spans="3:5">
      <c r="C53" s="39"/>
      <c r="D53" s="288" t="s">
        <v>1077</v>
      </c>
      <c r="E53" s="288" t="s">
        <v>1080</v>
      </c>
    </row>
    <row r="54" spans="3:5">
      <c r="C54" s="39" t="s">
        <v>1076</v>
      </c>
      <c r="D54" s="40">
        <v>56</v>
      </c>
      <c r="E54" s="40" t="s">
        <v>161</v>
      </c>
    </row>
    <row r="55" spans="3:5">
      <c r="C55" s="39" t="s">
        <v>1078</v>
      </c>
      <c r="D55" s="40">
        <v>-5</v>
      </c>
      <c r="E55" s="40" t="s">
        <v>162</v>
      </c>
    </row>
    <row r="56" spans="3:5">
      <c r="C56" s="39" t="s">
        <v>1079</v>
      </c>
      <c r="D56" s="40">
        <v>-29</v>
      </c>
      <c r="E56" s="40" t="s">
        <v>1081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Character</vt:lpstr>
      <vt:lpstr>Items</vt:lpstr>
      <vt:lpstr>Malcum-NPC</vt:lpstr>
      <vt:lpstr>Timeline</vt:lpstr>
      <vt:lpstr>Village Expenses</vt:lpstr>
      <vt:lpstr>Accolades</vt:lpstr>
      <vt:lpstr>skill tier</vt:lpstr>
      <vt:lpstr>City</vt:lpstr>
      <vt:lpstr>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harolyn thiemke</cp:lastModifiedBy>
  <dcterms:created xsi:type="dcterms:W3CDTF">2016-01-23T19:19:56Z</dcterms:created>
  <dcterms:modified xsi:type="dcterms:W3CDTF">2022-12-06T19:33:12Z</dcterms:modified>
</cp:coreProperties>
</file>