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9B6374F9-2FDF-4BBC-B97E-31B3555C006E}" xr6:coauthVersionLast="47" xr6:coauthVersionMax="47" xr10:uidLastSave="{00000000-0000-0000-0000-000000000000}"/>
  <bookViews>
    <workbookView xWindow="-120" yWindow="-120" windowWidth="19440" windowHeight="10320" activeTab="2" xr2:uid="{11361C88-1B88-40EA-9E6F-D5C86A0FC75A}"/>
  </bookViews>
  <sheets>
    <sheet name="Global Stock Market ETF" sheetId="1" r:id="rId1"/>
    <sheet name="Currency" sheetId="2" r:id="rId2"/>
    <sheet name="bond etf and other ETF" sheetId="5" r:id="rId3"/>
    <sheet name="small bank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5" l="1" a="1"/>
  <c r="C13" i="5" s="1"/>
  <c r="C14" i="5" a="1"/>
  <c r="C14" i="5" s="1"/>
  <c r="C23" i="5" a="1"/>
  <c r="C23" i="5" s="1"/>
  <c r="S25" i="1"/>
  <c r="K25" i="1" a="1"/>
  <c r="K25" i="1" s="1"/>
  <c r="J25" i="1" a="1"/>
  <c r="J25" i="1" s="1"/>
  <c r="I25" i="1" a="1"/>
  <c r="I25" i="1" s="1"/>
  <c r="H25" i="1" a="1"/>
  <c r="H25" i="1" s="1"/>
  <c r="G25" i="1" a="1"/>
  <c r="G25" i="1" s="1"/>
  <c r="F25" i="1" a="1"/>
  <c r="F25" i="1" s="1"/>
  <c r="E25" i="1" a="1"/>
  <c r="E25" i="1" s="1"/>
  <c r="D25" i="1" a="1"/>
  <c r="D25" i="1" s="1"/>
  <c r="D19" i="1" a="1"/>
  <c r="D19" i="1" s="1"/>
  <c r="E19" i="1" a="1"/>
  <c r="E19" i="1" s="1"/>
  <c r="F19" i="1" a="1"/>
  <c r="F19" i="1" s="1"/>
  <c r="G19" i="1" a="1"/>
  <c r="G19" i="1" s="1"/>
  <c r="H19" i="1" a="1"/>
  <c r="H19" i="1" s="1"/>
  <c r="I19" i="1" a="1"/>
  <c r="I19" i="1" s="1"/>
  <c r="J19" i="1" a="1"/>
  <c r="J19" i="1" s="1"/>
  <c r="K19" i="1" a="1"/>
  <c r="K19" i="1" s="1"/>
  <c r="S19" i="1"/>
  <c r="D20" i="1" a="1"/>
  <c r="D20" i="1" s="1"/>
  <c r="E20" i="1" a="1"/>
  <c r="E20" i="1" s="1"/>
  <c r="F20" i="1" a="1"/>
  <c r="F20" i="1" s="1"/>
  <c r="G20" i="1" a="1"/>
  <c r="G20" i="1" s="1"/>
  <c r="H20" i="1" a="1"/>
  <c r="H20" i="1" s="1"/>
  <c r="I20" i="1" a="1"/>
  <c r="I20" i="1" s="1"/>
  <c r="J20" i="1" a="1"/>
  <c r="J20" i="1" s="1"/>
  <c r="K20" i="1" a="1"/>
  <c r="K20" i="1" s="1"/>
  <c r="S20" i="1"/>
  <c r="D21" i="1" a="1"/>
  <c r="D21" i="1" s="1"/>
  <c r="E21" i="1" a="1"/>
  <c r="E21" i="1" s="1"/>
  <c r="F21" i="1" a="1"/>
  <c r="F21" i="1" s="1"/>
  <c r="G21" i="1" a="1"/>
  <c r="G21" i="1" s="1"/>
  <c r="H21" i="1" a="1"/>
  <c r="H21" i="1" s="1"/>
  <c r="I21" i="1" a="1"/>
  <c r="I21" i="1" s="1"/>
  <c r="J21" i="1" a="1"/>
  <c r="J21" i="1" s="1"/>
  <c r="K21" i="1" a="1"/>
  <c r="K21" i="1" s="1"/>
  <c r="S21" i="1"/>
  <c r="D22" i="1" a="1"/>
  <c r="D22" i="1" s="1"/>
  <c r="E22" i="1" a="1"/>
  <c r="E22" i="1" s="1"/>
  <c r="F22" i="1" a="1"/>
  <c r="F22" i="1" s="1"/>
  <c r="G22" i="1" a="1"/>
  <c r="G22" i="1" s="1"/>
  <c r="H22" i="1" a="1"/>
  <c r="H22" i="1" s="1"/>
  <c r="I22" i="1" a="1"/>
  <c r="I22" i="1" s="1"/>
  <c r="J22" i="1" a="1"/>
  <c r="J22" i="1" s="1"/>
  <c r="K22" i="1" a="1"/>
  <c r="K22" i="1" s="1"/>
  <c r="S22" i="1"/>
  <c r="D23" i="1" a="1"/>
  <c r="D23" i="1" s="1"/>
  <c r="E23" i="1" a="1"/>
  <c r="E23" i="1" s="1"/>
  <c r="F23" i="1" a="1"/>
  <c r="F23" i="1" s="1"/>
  <c r="G23" i="1" a="1"/>
  <c r="G23" i="1" s="1"/>
  <c r="H23" i="1" a="1"/>
  <c r="H23" i="1" s="1"/>
  <c r="I23" i="1" a="1"/>
  <c r="I23" i="1" s="1"/>
  <c r="J23" i="1" a="1"/>
  <c r="J23" i="1" s="1"/>
  <c r="K23" i="1" a="1"/>
  <c r="K23" i="1" s="1"/>
  <c r="S23" i="1"/>
  <c r="D24" i="1" a="1"/>
  <c r="D24" i="1" s="1"/>
  <c r="E24" i="1" a="1"/>
  <c r="E24" i="1" s="1"/>
  <c r="F24" i="1" a="1"/>
  <c r="F24" i="1" s="1"/>
  <c r="G24" i="1" a="1"/>
  <c r="G24" i="1" s="1"/>
  <c r="H24" i="1" a="1"/>
  <c r="H24" i="1" s="1"/>
  <c r="I24" i="1" a="1"/>
  <c r="I24" i="1" s="1"/>
  <c r="J24" i="1" a="1"/>
  <c r="J24" i="1" s="1"/>
  <c r="K24" i="1" a="1"/>
  <c r="K24" i="1" s="1"/>
  <c r="S24" i="1"/>
  <c r="D26" i="1" a="1"/>
  <c r="D26" i="1" s="1"/>
  <c r="E26" i="1" a="1"/>
  <c r="E26" i="1" s="1"/>
  <c r="F26" i="1" a="1"/>
  <c r="F26" i="1" s="1"/>
  <c r="G26" i="1" a="1"/>
  <c r="G26" i="1" s="1"/>
  <c r="H26" i="1" a="1"/>
  <c r="H26" i="1" s="1"/>
  <c r="I26" i="1" a="1"/>
  <c r="I26" i="1" s="1"/>
  <c r="J26" i="1" a="1"/>
  <c r="J26" i="1" s="1"/>
  <c r="K26" i="1" a="1"/>
  <c r="K26" i="1" s="1"/>
  <c r="S26" i="1"/>
  <c r="AK21" i="5" a="1"/>
  <c r="AK21" i="5" s="1"/>
  <c r="AL21" i="5" s="1"/>
  <c r="AM21" i="5" s="1"/>
  <c r="S21" i="5"/>
  <c r="K21" i="5" a="1"/>
  <c r="K21" i="5" s="1"/>
  <c r="J21" i="5" a="1"/>
  <c r="J21" i="5" s="1"/>
  <c r="I21" i="5" a="1"/>
  <c r="I21" i="5" s="1"/>
  <c r="H21" i="5" a="1"/>
  <c r="H21" i="5" s="1"/>
  <c r="G21" i="5" a="1"/>
  <c r="G21" i="5" s="1"/>
  <c r="F21" i="5" a="1"/>
  <c r="F21" i="5" s="1"/>
  <c r="E21" i="5" a="1"/>
  <c r="E21" i="5" s="1"/>
  <c r="D21" i="5" a="1"/>
  <c r="D21" i="5" s="1"/>
  <c r="C21" i="5" a="1"/>
  <c r="C21" i="5" s="1"/>
  <c r="C17" i="5" a="1"/>
  <c r="C17" i="5" s="1"/>
  <c r="D17" i="5" a="1"/>
  <c r="D17" i="5" s="1"/>
  <c r="E17" i="5" a="1"/>
  <c r="E17" i="5" s="1"/>
  <c r="F17" i="5" a="1"/>
  <c r="F17" i="5" s="1"/>
  <c r="G17" i="5" a="1"/>
  <c r="G17" i="5" s="1"/>
  <c r="H17" i="5" a="1"/>
  <c r="H17" i="5" s="1"/>
  <c r="I17" i="5" a="1"/>
  <c r="I17" i="5" s="1"/>
  <c r="J17" i="5" a="1"/>
  <c r="J17" i="5" s="1"/>
  <c r="K17" i="5" a="1"/>
  <c r="K17" i="5" s="1"/>
  <c r="S17" i="5"/>
  <c r="T25" i="1" a="1"/>
  <c r="T24" i="1" a="1"/>
  <c r="T21" i="1" a="1"/>
  <c r="T22" i="1" a="1"/>
  <c r="T20" i="1" a="1"/>
  <c r="T26" i="1" a="1"/>
  <c r="T17" i="5" a="1"/>
  <c r="T21" i="5" a="1"/>
  <c r="T19" i="1" a="1"/>
  <c r="T23" i="1" a="1"/>
  <c r="P25" i="1" l="1"/>
  <c r="Q21" i="1"/>
  <c r="Q25" i="1"/>
  <c r="L25" i="1"/>
  <c r="T25" i="1"/>
  <c r="V25" i="1"/>
  <c r="R25" i="1"/>
  <c r="Q26" i="1"/>
  <c r="Q24" i="1"/>
  <c r="P23" i="1"/>
  <c r="Q22" i="1"/>
  <c r="L22" i="1"/>
  <c r="L24" i="1"/>
  <c r="L19" i="1"/>
  <c r="R22" i="1"/>
  <c r="L26" i="1"/>
  <c r="P21" i="1"/>
  <c r="R20" i="1"/>
  <c r="L20" i="1"/>
  <c r="Q20" i="1"/>
  <c r="P19" i="1"/>
  <c r="Q19" i="1"/>
  <c r="T23" i="1"/>
  <c r="T19" i="1"/>
  <c r="T26" i="1"/>
  <c r="V20" i="1"/>
  <c r="T20" i="1"/>
  <c r="T22" i="1"/>
  <c r="V22" i="1"/>
  <c r="T21" i="1"/>
  <c r="T24" i="1"/>
  <c r="R23" i="1"/>
  <c r="V23" i="1"/>
  <c r="P26" i="1"/>
  <c r="R21" i="1"/>
  <c r="V21" i="1"/>
  <c r="L23" i="1"/>
  <c r="P24" i="1"/>
  <c r="P22" i="1"/>
  <c r="P20" i="1"/>
  <c r="R26" i="1"/>
  <c r="V26" i="1"/>
  <c r="V24" i="1"/>
  <c r="R24" i="1"/>
  <c r="R19" i="1"/>
  <c r="V19" i="1"/>
  <c r="Q23" i="1"/>
  <c r="L21" i="1"/>
  <c r="L17" i="5"/>
  <c r="P21" i="5"/>
  <c r="Q17" i="5"/>
  <c r="T21" i="5"/>
  <c r="R21" i="5"/>
  <c r="V21" i="5"/>
  <c r="Q21" i="5"/>
  <c r="L21" i="5"/>
  <c r="P17" i="5"/>
  <c r="R17" i="5"/>
  <c r="T17" i="5"/>
  <c r="V17" i="5"/>
  <c r="AK17" i="5" a="1"/>
  <c r="AK17" i="5" s="1"/>
  <c r="AL17" i="5" s="1"/>
  <c r="AM17" i="5" s="1"/>
  <c r="AK19" i="5" l="1" a="1"/>
  <c r="AK19" i="5" s="1"/>
  <c r="AL19" i="5" s="1"/>
  <c r="AM19" i="5" s="1"/>
  <c r="S19" i="5"/>
  <c r="K19" i="5" a="1"/>
  <c r="K19" i="5" s="1"/>
  <c r="J19" i="5" a="1"/>
  <c r="J19" i="5" s="1"/>
  <c r="I19" i="5" a="1"/>
  <c r="I19" i="5" s="1"/>
  <c r="H19" i="5" a="1"/>
  <c r="H19" i="5" s="1"/>
  <c r="G19" i="5" a="1"/>
  <c r="G19" i="5" s="1"/>
  <c r="F19" i="5" a="1"/>
  <c r="F19" i="5" s="1"/>
  <c r="E19" i="5" a="1"/>
  <c r="E19" i="5" s="1"/>
  <c r="D19" i="5" a="1"/>
  <c r="D19" i="5" s="1"/>
  <c r="C19" i="5" a="1"/>
  <c r="C19" i="5" s="1"/>
  <c r="D14" i="5" a="1"/>
  <c r="D14" i="5" s="1"/>
  <c r="E14" i="5" a="1"/>
  <c r="E14" i="5" s="1"/>
  <c r="F14" i="5" a="1"/>
  <c r="F14" i="5" s="1"/>
  <c r="G14" i="5" a="1"/>
  <c r="G14" i="5" s="1"/>
  <c r="H14" i="5" a="1"/>
  <c r="H14" i="5" s="1"/>
  <c r="I14" i="5" a="1"/>
  <c r="I14" i="5" s="1"/>
  <c r="J14" i="5" a="1"/>
  <c r="J14" i="5" s="1"/>
  <c r="K14" i="5" a="1"/>
  <c r="K14" i="5" s="1"/>
  <c r="S14" i="5"/>
  <c r="S18" i="5"/>
  <c r="K18" i="5" a="1"/>
  <c r="K18" i="5" s="1"/>
  <c r="J18" i="5" a="1"/>
  <c r="J18" i="5" s="1"/>
  <c r="I18" i="5" a="1"/>
  <c r="I18" i="5" s="1"/>
  <c r="H18" i="5" a="1"/>
  <c r="H18" i="5" s="1"/>
  <c r="G18" i="5" a="1"/>
  <c r="G18" i="5" s="1"/>
  <c r="F18" i="5" a="1"/>
  <c r="F18" i="5" s="1"/>
  <c r="E18" i="5" a="1"/>
  <c r="E18" i="5" s="1"/>
  <c r="D18" i="5" a="1"/>
  <c r="D18" i="5" s="1"/>
  <c r="C18" i="5" a="1"/>
  <c r="C18" i="5" s="1"/>
  <c r="I15" i="1" a="1"/>
  <c r="I15" i="1" s="1"/>
  <c r="J15" i="1" a="1"/>
  <c r="J15" i="1" s="1"/>
  <c r="K15" i="1" a="1"/>
  <c r="K15" i="1" s="1"/>
  <c r="S17" i="7"/>
  <c r="K17" i="7" a="1"/>
  <c r="K17" i="7" s="1"/>
  <c r="J17" i="7" a="1"/>
  <c r="J17" i="7" s="1"/>
  <c r="I17" i="7" a="1"/>
  <c r="I17" i="7" s="1"/>
  <c r="H17" i="7" a="1"/>
  <c r="H17" i="7" s="1"/>
  <c r="G17" i="7" a="1"/>
  <c r="G17" i="7" s="1"/>
  <c r="F17" i="7" a="1"/>
  <c r="F17" i="7" s="1"/>
  <c r="E17" i="7" a="1"/>
  <c r="E17" i="7" s="1"/>
  <c r="D17" i="7" a="1"/>
  <c r="D17" i="7" s="1"/>
  <c r="C17" i="7" a="1"/>
  <c r="C17" i="7" s="1"/>
  <c r="T14" i="5" a="1"/>
  <c r="T18" i="5" a="1"/>
  <c r="T19" i="5" a="1"/>
  <c r="T17" i="7" a="1"/>
  <c r="Q14" i="5" l="1"/>
  <c r="P19" i="5"/>
  <c r="T19" i="5"/>
  <c r="V19" i="5"/>
  <c r="R19" i="5"/>
  <c r="Q19" i="5"/>
  <c r="L19" i="5"/>
  <c r="L18" i="5"/>
  <c r="P14" i="5"/>
  <c r="T14" i="5"/>
  <c r="V14" i="5"/>
  <c r="R14" i="5"/>
  <c r="L14" i="5"/>
  <c r="T18" i="5"/>
  <c r="V18" i="5"/>
  <c r="R18" i="5"/>
  <c r="Q18" i="5"/>
  <c r="P18" i="5"/>
  <c r="P17" i="7"/>
  <c r="Q17" i="7"/>
  <c r="R17" i="7"/>
  <c r="L17" i="7"/>
  <c r="T17" i="7"/>
  <c r="V17" i="7"/>
  <c r="S3" i="7" l="1"/>
  <c r="S4" i="7"/>
  <c r="S5" i="7"/>
  <c r="S6" i="7"/>
  <c r="S7" i="7"/>
  <c r="S8" i="7"/>
  <c r="S9" i="7"/>
  <c r="S10" i="7"/>
  <c r="S11" i="7"/>
  <c r="S12" i="7"/>
  <c r="S13" i="7"/>
  <c r="S14" i="7"/>
  <c r="S15" i="7"/>
  <c r="S2" i="7"/>
  <c r="S20" i="5"/>
  <c r="S22" i="5"/>
  <c r="S23" i="5"/>
  <c r="S10" i="5"/>
  <c r="S11" i="5"/>
  <c r="S12" i="5"/>
  <c r="S13" i="5"/>
  <c r="S9" i="5"/>
  <c r="S3" i="5"/>
  <c r="S4" i="5"/>
  <c r="S5" i="5"/>
  <c r="S6" i="5"/>
  <c r="S7" i="5"/>
  <c r="S2" i="5"/>
  <c r="J3" i="2"/>
  <c r="J4" i="2"/>
  <c r="J5" i="2"/>
  <c r="J6" i="2"/>
  <c r="J7" i="2"/>
  <c r="J8" i="2"/>
  <c r="J9" i="2"/>
  <c r="J10" i="2"/>
  <c r="J11" i="2"/>
  <c r="J12" i="2"/>
  <c r="J13" i="2"/>
  <c r="J14" i="2"/>
  <c r="J15" i="2"/>
  <c r="J16" i="2"/>
  <c r="J17" i="2"/>
  <c r="J18" i="2"/>
  <c r="J19" i="2"/>
  <c r="J20" i="2"/>
  <c r="J21" i="2"/>
  <c r="J22" i="2"/>
  <c r="J23" i="2"/>
  <c r="J2" i="2"/>
  <c r="S3" i="1"/>
  <c r="S4" i="1"/>
  <c r="S5" i="1"/>
  <c r="S6" i="1"/>
  <c r="S7" i="1"/>
  <c r="S8" i="1"/>
  <c r="S9" i="1"/>
  <c r="S10" i="1"/>
  <c r="S11" i="1"/>
  <c r="S12" i="1"/>
  <c r="S13" i="1"/>
  <c r="S14" i="1"/>
  <c r="S15" i="1"/>
  <c r="S16" i="1"/>
  <c r="S17" i="1"/>
  <c r="S18" i="1"/>
  <c r="S27" i="1"/>
  <c r="S28" i="1"/>
  <c r="S29" i="1"/>
  <c r="S30" i="1"/>
  <c r="S31" i="1"/>
  <c r="S32" i="1"/>
  <c r="S33" i="1"/>
  <c r="S34" i="1"/>
  <c r="S35" i="1"/>
  <c r="S36" i="1"/>
  <c r="S37" i="1"/>
  <c r="S38" i="1"/>
  <c r="S39" i="1"/>
  <c r="S40" i="1"/>
  <c r="S41" i="1"/>
  <c r="S42" i="1"/>
  <c r="S43" i="1"/>
  <c r="S44" i="1"/>
  <c r="S45" i="1"/>
  <c r="S46" i="1"/>
  <c r="S47" i="1"/>
  <c r="S48" i="1"/>
  <c r="S2" i="1"/>
  <c r="E13" i="7" a="1"/>
  <c r="E13" i="7" s="1"/>
  <c r="F13" i="7" a="1"/>
  <c r="F13" i="7" s="1"/>
  <c r="G13" i="7" a="1"/>
  <c r="G13" i="7" s="1"/>
  <c r="H13" i="7" a="1"/>
  <c r="H13" i="7" s="1"/>
  <c r="I13" i="7" a="1"/>
  <c r="I13" i="7" s="1"/>
  <c r="J13" i="7" a="1"/>
  <c r="J13" i="7" s="1"/>
  <c r="K13" i="7" a="1"/>
  <c r="K13" i="7" s="1"/>
  <c r="E14" i="7" a="1"/>
  <c r="E14" i="7" s="1"/>
  <c r="F14" i="7" a="1"/>
  <c r="F14" i="7" s="1"/>
  <c r="G14" i="7" a="1"/>
  <c r="G14" i="7" s="1"/>
  <c r="H14" i="7" a="1"/>
  <c r="H14" i="7" s="1"/>
  <c r="I14" i="7" a="1"/>
  <c r="I14" i="7" s="1"/>
  <c r="J14" i="7" a="1"/>
  <c r="J14" i="7" s="1"/>
  <c r="K14" i="7" a="1"/>
  <c r="K14" i="7" s="1"/>
  <c r="E15" i="7" a="1"/>
  <c r="E15" i="7" s="1"/>
  <c r="F15" i="7" a="1"/>
  <c r="F15" i="7" s="1"/>
  <c r="G15" i="7" a="1"/>
  <c r="G15" i="7" s="1"/>
  <c r="H15" i="7" a="1"/>
  <c r="H15" i="7" s="1"/>
  <c r="I15" i="7" a="1"/>
  <c r="I15" i="7" s="1"/>
  <c r="J15" i="7" a="1"/>
  <c r="J15" i="7" s="1"/>
  <c r="K15" i="7" a="1"/>
  <c r="K15" i="7" s="1"/>
  <c r="AK15" i="7" a="1"/>
  <c r="AK15" i="7" s="1"/>
  <c r="AL15" i="7" s="1"/>
  <c r="AM15" i="7" s="1"/>
  <c r="D15" i="7" a="1"/>
  <c r="D15" i="7" s="1"/>
  <c r="C15" i="7" a="1"/>
  <c r="C15" i="7" s="1"/>
  <c r="K12" i="7" a="1"/>
  <c r="K12" i="7" s="1"/>
  <c r="J12" i="7" a="1"/>
  <c r="J12" i="7" s="1"/>
  <c r="I12" i="7" a="1"/>
  <c r="I12" i="7" s="1"/>
  <c r="H12" i="7" a="1"/>
  <c r="H12" i="7" s="1"/>
  <c r="G12" i="7" a="1"/>
  <c r="G12" i="7" s="1"/>
  <c r="F12" i="7" a="1"/>
  <c r="F12" i="7" s="1"/>
  <c r="E12" i="7" a="1"/>
  <c r="E12" i="7" s="1"/>
  <c r="D12" i="7" a="1"/>
  <c r="D12" i="7" s="1"/>
  <c r="AK11" i="7" a="1"/>
  <c r="AK11" i="7" s="1"/>
  <c r="AL11" i="7" s="1"/>
  <c r="AM11" i="7" s="1"/>
  <c r="K11" i="7" a="1"/>
  <c r="K11" i="7" s="1"/>
  <c r="J11" i="7" a="1"/>
  <c r="J11" i="7" s="1"/>
  <c r="I11" i="7" a="1"/>
  <c r="I11" i="7" s="1"/>
  <c r="H11" i="7" a="1"/>
  <c r="H11" i="7" s="1"/>
  <c r="G11" i="7" a="1"/>
  <c r="G11" i="7" s="1"/>
  <c r="F11" i="7" a="1"/>
  <c r="F11" i="7" s="1"/>
  <c r="E11" i="7" a="1"/>
  <c r="E11" i="7" s="1"/>
  <c r="D11" i="7" a="1"/>
  <c r="D11" i="7" s="1"/>
  <c r="C11" i="7" a="1"/>
  <c r="C11" i="7" s="1"/>
  <c r="AK10" i="7" a="1"/>
  <c r="AK10" i="7" s="1"/>
  <c r="AL10" i="7" s="1"/>
  <c r="AM10" i="7" s="1"/>
  <c r="K10" i="7" a="1"/>
  <c r="K10" i="7" s="1"/>
  <c r="J10" i="7" a="1"/>
  <c r="J10" i="7" s="1"/>
  <c r="I10" i="7" a="1"/>
  <c r="I10" i="7" s="1"/>
  <c r="H10" i="7" a="1"/>
  <c r="H10" i="7" s="1"/>
  <c r="G10" i="7" a="1"/>
  <c r="G10" i="7" s="1"/>
  <c r="F10" i="7" a="1"/>
  <c r="F10" i="7" s="1"/>
  <c r="E10" i="7" a="1"/>
  <c r="E10" i="7" s="1"/>
  <c r="D10" i="7" a="1"/>
  <c r="D10" i="7" s="1"/>
  <c r="C10" i="7" a="1"/>
  <c r="C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K7" i="7" a="1"/>
  <c r="K7" i="7" s="1"/>
  <c r="J7" i="7" a="1"/>
  <c r="J7" i="7" s="1"/>
  <c r="I7" i="7" a="1"/>
  <c r="I7" i="7" s="1"/>
  <c r="H7" i="7" a="1"/>
  <c r="H7" i="7" s="1"/>
  <c r="G7" i="7" a="1"/>
  <c r="G7" i="7" s="1"/>
  <c r="F7" i="7" a="1"/>
  <c r="F7" i="7" s="1"/>
  <c r="E7" i="7" a="1"/>
  <c r="E7" i="7" s="1"/>
  <c r="D7" i="7" a="1"/>
  <c r="D7" i="7" s="1"/>
  <c r="AK6" i="7" a="1"/>
  <c r="AK6" i="7" s="1"/>
  <c r="AL6" i="7" s="1"/>
  <c r="AM6" i="7" s="1"/>
  <c r="K6" i="7" a="1"/>
  <c r="K6" i="7" s="1"/>
  <c r="J6" i="7" a="1"/>
  <c r="J6" i="7" s="1"/>
  <c r="I6" i="7" a="1"/>
  <c r="I6" i="7" s="1"/>
  <c r="H6" i="7" a="1"/>
  <c r="H6" i="7" s="1"/>
  <c r="G6" i="7" a="1"/>
  <c r="G6" i="7" s="1"/>
  <c r="F6" i="7" a="1"/>
  <c r="F6" i="7" s="1"/>
  <c r="E6" i="7" a="1"/>
  <c r="E6" i="7" s="1"/>
  <c r="D6" i="7" a="1"/>
  <c r="D6" i="7" s="1"/>
  <c r="C6" i="7" a="1"/>
  <c r="C6" i="7" s="1"/>
  <c r="AK5" i="7" a="1"/>
  <c r="AK5" i="7" s="1"/>
  <c r="AL5" i="7" s="1"/>
  <c r="AM5" i="7" s="1"/>
  <c r="K5" i="7" a="1"/>
  <c r="K5" i="7" s="1"/>
  <c r="J5" i="7" a="1"/>
  <c r="J5" i="7" s="1"/>
  <c r="I5" i="7" a="1"/>
  <c r="I5" i="7" s="1"/>
  <c r="H5" i="7" a="1"/>
  <c r="H5" i="7" s="1"/>
  <c r="G5" i="7" a="1"/>
  <c r="G5" i="7" s="1"/>
  <c r="F5" i="7" a="1"/>
  <c r="F5" i="7" s="1"/>
  <c r="E5" i="7" a="1"/>
  <c r="E5" i="7" s="1"/>
  <c r="D5" i="7" a="1"/>
  <c r="D5" i="7" s="1"/>
  <c r="C5" i="7" a="1"/>
  <c r="C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5" i="5" a="1"/>
  <c r="C5" i="5" s="1"/>
  <c r="D5" i="5" a="1"/>
  <c r="D5" i="5" s="1"/>
  <c r="E5" i="5" a="1"/>
  <c r="E5" i="5" s="1"/>
  <c r="F5" i="5" a="1"/>
  <c r="F5" i="5" s="1"/>
  <c r="G5" i="5" a="1"/>
  <c r="G5" i="5" s="1"/>
  <c r="H5" i="5" a="1"/>
  <c r="H5" i="5" s="1"/>
  <c r="I5" i="5" a="1"/>
  <c r="I5" i="5" s="1"/>
  <c r="J5" i="5" a="1"/>
  <c r="J5" i="5" s="1"/>
  <c r="K5" i="5" a="1"/>
  <c r="K5" i="5" s="1"/>
  <c r="T10" i="7" a="1"/>
  <c r="T4" i="7" a="1"/>
  <c r="T3" i="7" a="1"/>
  <c r="T13" i="7" a="1"/>
  <c r="T5" i="7" a="1"/>
  <c r="T9" i="7" a="1"/>
  <c r="T12" i="7" a="1"/>
  <c r="T8" i="7" a="1"/>
  <c r="T11" i="7" a="1"/>
  <c r="T6" i="7" a="1"/>
  <c r="T15" i="7" a="1"/>
  <c r="T7" i="7" a="1"/>
  <c r="T2" i="7" a="1"/>
  <c r="T5" i="5" a="1"/>
  <c r="T14" i="7" a="1"/>
  <c r="V15" i="7" l="1"/>
  <c r="L13" i="7"/>
  <c r="Q13" i="7"/>
  <c r="P13" i="7"/>
  <c r="L5" i="5"/>
  <c r="Q5" i="5"/>
  <c r="L15" i="7"/>
  <c r="Q15" i="7"/>
  <c r="R2" i="7"/>
  <c r="P14" i="7"/>
  <c r="R14" i="7"/>
  <c r="L7" i="7"/>
  <c r="Q14" i="7"/>
  <c r="P15" i="7"/>
  <c r="P8" i="7"/>
  <c r="L14" i="7"/>
  <c r="T13" i="7"/>
  <c r="V14" i="7"/>
  <c r="T14" i="7"/>
  <c r="T15" i="7"/>
  <c r="R15" i="7"/>
  <c r="R13" i="7"/>
  <c r="V13" i="7"/>
  <c r="Q12" i="7"/>
  <c r="P11" i="7"/>
  <c r="L11" i="7"/>
  <c r="P10" i="7"/>
  <c r="L5" i="7"/>
  <c r="L4" i="7"/>
  <c r="Q3" i="7"/>
  <c r="L3" i="7"/>
  <c r="P2" i="7"/>
  <c r="Q7" i="7"/>
  <c r="P3" i="7"/>
  <c r="P12" i="7"/>
  <c r="L2" i="7"/>
  <c r="P7" i="7"/>
  <c r="Q11" i="7"/>
  <c r="P6" i="7"/>
  <c r="Q2" i="7"/>
  <c r="P4" i="7"/>
  <c r="P5" i="7"/>
  <c r="Q9" i="7"/>
  <c r="T8" i="7"/>
  <c r="T4" i="7"/>
  <c r="T10" i="7"/>
  <c r="T12" i="7"/>
  <c r="T3" i="7"/>
  <c r="T11" i="7"/>
  <c r="T2" i="7"/>
  <c r="V2" i="7"/>
  <c r="T7" i="7"/>
  <c r="T6" i="7"/>
  <c r="T9" i="7"/>
  <c r="T5" i="7"/>
  <c r="L10" i="7"/>
  <c r="V7" i="7"/>
  <c r="V12" i="7"/>
  <c r="R12" i="7"/>
  <c r="L9" i="7"/>
  <c r="P9" i="7"/>
  <c r="R8" i="7"/>
  <c r="V8" i="7"/>
  <c r="Q8" i="7"/>
  <c r="V6" i="7"/>
  <c r="R6" i="7"/>
  <c r="V4" i="7"/>
  <c r="R4" i="7"/>
  <c r="R5" i="7"/>
  <c r="V5" i="7"/>
  <c r="L8" i="7"/>
  <c r="V11" i="7"/>
  <c r="V3" i="7"/>
  <c r="R3" i="7"/>
  <c r="Q4" i="7"/>
  <c r="Q6" i="7"/>
  <c r="V10" i="7"/>
  <c r="R10" i="7"/>
  <c r="Q10" i="7"/>
  <c r="Q5" i="7"/>
  <c r="L12" i="7"/>
  <c r="V9" i="7"/>
  <c r="R9" i="7"/>
  <c r="L6" i="7"/>
  <c r="R7" i="7"/>
  <c r="R11" i="7"/>
  <c r="P5" i="5"/>
  <c r="R5" i="5"/>
  <c r="T5" i="5"/>
  <c r="V5" i="5"/>
  <c r="AK5" i="5" a="1"/>
  <c r="AK5" i="5" s="1"/>
  <c r="AL5" i="5" s="1"/>
  <c r="AM5" i="5" s="1"/>
  <c r="K23" i="5" a="1"/>
  <c r="K23" i="5" s="1"/>
  <c r="J23" i="5" a="1"/>
  <c r="J23" i="5" s="1"/>
  <c r="I23" i="5" a="1"/>
  <c r="I23" i="5" s="1"/>
  <c r="H23" i="5" a="1"/>
  <c r="H23" i="5" s="1"/>
  <c r="G23" i="5" a="1"/>
  <c r="G23" i="5" s="1"/>
  <c r="F23" i="5" a="1"/>
  <c r="F23" i="5" s="1"/>
  <c r="E23" i="5" a="1"/>
  <c r="E23" i="5" s="1"/>
  <c r="D23" i="5" a="1"/>
  <c r="D23" i="5" s="1"/>
  <c r="AK22" i="5" a="1"/>
  <c r="AK22" i="5" s="1"/>
  <c r="AL22" i="5" s="1"/>
  <c r="AM22" i="5" s="1"/>
  <c r="K22" i="5" a="1"/>
  <c r="K22" i="5" s="1"/>
  <c r="J22" i="5" a="1"/>
  <c r="J22" i="5" s="1"/>
  <c r="I22" i="5" a="1"/>
  <c r="I22" i="5" s="1"/>
  <c r="H22" i="5" a="1"/>
  <c r="H22" i="5" s="1"/>
  <c r="G22" i="5" a="1"/>
  <c r="G22" i="5" s="1"/>
  <c r="F22" i="5" a="1"/>
  <c r="F22" i="5" s="1"/>
  <c r="E22" i="5" a="1"/>
  <c r="E22" i="5" s="1"/>
  <c r="D22" i="5" a="1"/>
  <c r="D22" i="5" s="1"/>
  <c r="C22" i="5" a="1"/>
  <c r="C22" i="5" s="1"/>
  <c r="AK20" i="5" a="1"/>
  <c r="AK20" i="5" s="1"/>
  <c r="AL20" i="5" s="1"/>
  <c r="AM20" i="5" s="1"/>
  <c r="K20" i="5" a="1"/>
  <c r="K20" i="5" s="1"/>
  <c r="J20" i="5" a="1"/>
  <c r="J20" i="5" s="1"/>
  <c r="I20" i="5" a="1"/>
  <c r="I20" i="5" s="1"/>
  <c r="H20" i="5" a="1"/>
  <c r="H20" i="5" s="1"/>
  <c r="G20" i="5" a="1"/>
  <c r="G20" i="5" s="1"/>
  <c r="F20" i="5" a="1"/>
  <c r="F20" i="5" s="1"/>
  <c r="E20" i="5" a="1"/>
  <c r="E20" i="5" s="1"/>
  <c r="D20" i="5" a="1"/>
  <c r="D20" i="5" s="1"/>
  <c r="C20" i="5" a="1"/>
  <c r="C20" i="5" s="1"/>
  <c r="K13" i="5" a="1"/>
  <c r="K13" i="5" s="1"/>
  <c r="J13" i="5" a="1"/>
  <c r="J13" i="5" s="1"/>
  <c r="I13" i="5" a="1"/>
  <c r="I13" i="5" s="1"/>
  <c r="H13" i="5" a="1"/>
  <c r="H13" i="5" s="1"/>
  <c r="G13" i="5" a="1"/>
  <c r="G13" i="5" s="1"/>
  <c r="F13" i="5" a="1"/>
  <c r="F13" i="5" s="1"/>
  <c r="E13" i="5" a="1"/>
  <c r="E13" i="5" s="1"/>
  <c r="D13" i="5" a="1"/>
  <c r="D13" i="5" s="1"/>
  <c r="AK12" i="5" a="1"/>
  <c r="AK12" i="5" s="1"/>
  <c r="AL12" i="5" s="1"/>
  <c r="AM12" i="5" s="1"/>
  <c r="K12" i="5" a="1"/>
  <c r="K12" i="5" s="1"/>
  <c r="J12" i="5" a="1"/>
  <c r="J12" i="5" s="1"/>
  <c r="I12" i="5" a="1"/>
  <c r="I12" i="5" s="1"/>
  <c r="H12" i="5" a="1"/>
  <c r="H12" i="5" s="1"/>
  <c r="G12" i="5" a="1"/>
  <c r="G12" i="5" s="1"/>
  <c r="F12" i="5" a="1"/>
  <c r="F12" i="5" s="1"/>
  <c r="E12" i="5" a="1"/>
  <c r="E12" i="5" s="1"/>
  <c r="D12" i="5" a="1"/>
  <c r="D12" i="5" s="1"/>
  <c r="C12" i="5" a="1"/>
  <c r="C12" i="5" s="1"/>
  <c r="AK11" i="5" a="1"/>
  <c r="AK11" i="5" s="1"/>
  <c r="AL11" i="5" s="1"/>
  <c r="AM11" i="5" s="1"/>
  <c r="K11" i="5" a="1"/>
  <c r="K11" i="5" s="1"/>
  <c r="J11" i="5" a="1"/>
  <c r="J11" i="5" s="1"/>
  <c r="I11" i="5" a="1"/>
  <c r="I11" i="5" s="1"/>
  <c r="H11" i="5" a="1"/>
  <c r="H11" i="5" s="1"/>
  <c r="G11" i="5" a="1"/>
  <c r="G11" i="5" s="1"/>
  <c r="F11" i="5" a="1"/>
  <c r="F11" i="5" s="1"/>
  <c r="E11" i="5" a="1"/>
  <c r="E11" i="5" s="1"/>
  <c r="D11" i="5" a="1"/>
  <c r="D11" i="5" s="1"/>
  <c r="C11" i="5" a="1"/>
  <c r="C11" i="5" s="1"/>
  <c r="AK10" i="5" a="1"/>
  <c r="AK10" i="5" s="1"/>
  <c r="AL10" i="5" s="1"/>
  <c r="AM10" i="5" s="1"/>
  <c r="K10" i="5" a="1"/>
  <c r="K10" i="5" s="1"/>
  <c r="J10" i="5" a="1"/>
  <c r="J10" i="5" s="1"/>
  <c r="I10" i="5" a="1"/>
  <c r="I10" i="5" s="1"/>
  <c r="H10" i="5" a="1"/>
  <c r="H10" i="5" s="1"/>
  <c r="G10" i="5" a="1"/>
  <c r="G10" i="5" s="1"/>
  <c r="F10" i="5" a="1"/>
  <c r="F10" i="5" s="1"/>
  <c r="E10" i="5" a="1"/>
  <c r="E10" i="5" s="1"/>
  <c r="D10" i="5" a="1"/>
  <c r="D10" i="5" s="1"/>
  <c r="C10" i="5" a="1"/>
  <c r="C10" i="5" s="1"/>
  <c r="AK9" i="5" a="1"/>
  <c r="AK9" i="5" s="1"/>
  <c r="AL9" i="5" s="1"/>
  <c r="AM9" i="5" s="1"/>
  <c r="K9" i="5" a="1"/>
  <c r="K9" i="5" s="1"/>
  <c r="J9" i="5" a="1"/>
  <c r="J9" i="5" s="1"/>
  <c r="I9" i="5" a="1"/>
  <c r="I9" i="5" s="1"/>
  <c r="H9" i="5" a="1"/>
  <c r="H9" i="5" s="1"/>
  <c r="G9" i="5" a="1"/>
  <c r="G9" i="5" s="1"/>
  <c r="F9" i="5" a="1"/>
  <c r="F9" i="5" s="1"/>
  <c r="E9" i="5" a="1"/>
  <c r="E9" i="5" s="1"/>
  <c r="D9" i="5" a="1"/>
  <c r="D9" i="5" s="1"/>
  <c r="C9" i="5" a="1"/>
  <c r="C9" i="5" s="1"/>
  <c r="D7" i="5" a="1"/>
  <c r="D7" i="5" s="1"/>
  <c r="E7" i="5" a="1"/>
  <c r="E7" i="5" s="1"/>
  <c r="F7" i="5" a="1"/>
  <c r="F7" i="5" s="1"/>
  <c r="G7" i="5" a="1"/>
  <c r="G7" i="5" s="1"/>
  <c r="H7" i="5" a="1"/>
  <c r="H7" i="5" s="1"/>
  <c r="I7" i="5" a="1"/>
  <c r="I7" i="5" s="1"/>
  <c r="J7" i="5" a="1"/>
  <c r="J7" i="5" s="1"/>
  <c r="K7" i="5" a="1"/>
  <c r="K7" i="5" s="1"/>
  <c r="AK6" i="5" a="1"/>
  <c r="AK6" i="5" s="1"/>
  <c r="AL6" i="5" s="1"/>
  <c r="AM6" i="5" s="1"/>
  <c r="K6" i="5" a="1"/>
  <c r="K6" i="5" s="1"/>
  <c r="J6" i="5" a="1"/>
  <c r="J6" i="5" s="1"/>
  <c r="I6" i="5" a="1"/>
  <c r="I6" i="5" s="1"/>
  <c r="H6" i="5" a="1"/>
  <c r="H6" i="5" s="1"/>
  <c r="G6" i="5" a="1"/>
  <c r="G6" i="5" s="1"/>
  <c r="F6" i="5" a="1"/>
  <c r="F6" i="5" s="1"/>
  <c r="E6" i="5" a="1"/>
  <c r="E6" i="5" s="1"/>
  <c r="D6" i="5" a="1"/>
  <c r="D6" i="5" s="1"/>
  <c r="C6" i="5" a="1"/>
  <c r="C6" i="5" s="1"/>
  <c r="AK4" i="5" a="1"/>
  <c r="AK4" i="5" s="1"/>
  <c r="AL4" i="5" s="1"/>
  <c r="AM4" i="5" s="1"/>
  <c r="K4" i="5" a="1"/>
  <c r="K4" i="5" s="1"/>
  <c r="J4" i="5" a="1"/>
  <c r="J4" i="5" s="1"/>
  <c r="I4" i="5" a="1"/>
  <c r="I4" i="5" s="1"/>
  <c r="H4" i="5" a="1"/>
  <c r="H4" i="5" s="1"/>
  <c r="G4" i="5" a="1"/>
  <c r="G4" i="5" s="1"/>
  <c r="F4" i="5" a="1"/>
  <c r="F4" i="5" s="1"/>
  <c r="E4" i="5" a="1"/>
  <c r="E4" i="5" s="1"/>
  <c r="D4" i="5" a="1"/>
  <c r="D4" i="5" s="1"/>
  <c r="C4" i="5" a="1"/>
  <c r="C4" i="5" s="1"/>
  <c r="AK3" i="5" a="1"/>
  <c r="AK3" i="5" s="1"/>
  <c r="AL3" i="5" s="1"/>
  <c r="AM3" i="5" s="1"/>
  <c r="K3" i="5" a="1"/>
  <c r="K3" i="5" s="1"/>
  <c r="J3" i="5" a="1"/>
  <c r="J3" i="5" s="1"/>
  <c r="I3" i="5" a="1"/>
  <c r="I3" i="5" s="1"/>
  <c r="H3" i="5" a="1"/>
  <c r="H3" i="5" s="1"/>
  <c r="G3" i="5" a="1"/>
  <c r="G3" i="5" s="1"/>
  <c r="F3" i="5" a="1"/>
  <c r="F3" i="5" s="1"/>
  <c r="E3" i="5" a="1"/>
  <c r="E3" i="5" s="1"/>
  <c r="D3" i="5" a="1"/>
  <c r="D3" i="5" s="1"/>
  <c r="C3" i="5" a="1"/>
  <c r="C3" i="5" s="1"/>
  <c r="AK2" i="5" a="1"/>
  <c r="AK2" i="5" s="1"/>
  <c r="AL2" i="5" s="1"/>
  <c r="K2" i="5" a="1"/>
  <c r="K2" i="5" s="1"/>
  <c r="J2" i="5" a="1"/>
  <c r="J2" i="5" s="1"/>
  <c r="I2" i="5" a="1"/>
  <c r="I2" i="5" s="1"/>
  <c r="H2" i="5" a="1"/>
  <c r="H2" i="5" s="1"/>
  <c r="G2" i="5" a="1"/>
  <c r="G2" i="5" s="1"/>
  <c r="F2" i="5" a="1"/>
  <c r="F2" i="5" s="1"/>
  <c r="E2" i="5" a="1"/>
  <c r="E2" i="5" s="1"/>
  <c r="D2" i="5" a="1"/>
  <c r="D2" i="5" s="1"/>
  <c r="D21" i="2" a="1"/>
  <c r="D21" i="2" s="1"/>
  <c r="E21" i="2" s="1"/>
  <c r="D8" i="2" a="1"/>
  <c r="D8" i="2" s="1"/>
  <c r="E8" i="2" s="1"/>
  <c r="G4" i="2" a="1"/>
  <c r="G4" i="2" s="1"/>
  <c r="F4" i="2" a="1"/>
  <c r="F4" i="2" s="1"/>
  <c r="D4" i="2" a="1"/>
  <c r="D4" i="2" s="1"/>
  <c r="E4" i="2" s="1"/>
  <c r="C4" i="2" a="1"/>
  <c r="C4" i="2" s="1"/>
  <c r="G3" i="2" a="1"/>
  <c r="G3" i="2" s="1"/>
  <c r="F3" i="2" a="1"/>
  <c r="F3" i="2" s="1"/>
  <c r="D3" i="2" a="1"/>
  <c r="D3" i="2" s="1"/>
  <c r="E3" i="2" s="1"/>
  <c r="C3" i="2" a="1"/>
  <c r="C3" i="2" s="1"/>
  <c r="G6" i="2" a="1"/>
  <c r="G6" i="2" s="1"/>
  <c r="F6" i="2" a="1"/>
  <c r="F6" i="2" s="1"/>
  <c r="D6" i="2" a="1"/>
  <c r="D6" i="2" s="1"/>
  <c r="E6" i="2" s="1"/>
  <c r="C6" i="2" a="1"/>
  <c r="C6" i="2" s="1"/>
  <c r="G5" i="2" a="1"/>
  <c r="G5" i="2" s="1"/>
  <c r="F5" i="2" a="1"/>
  <c r="F5" i="2" s="1"/>
  <c r="D5" i="2" a="1"/>
  <c r="D5" i="2" s="1"/>
  <c r="E5" i="2" s="1"/>
  <c r="C5" i="2" a="1"/>
  <c r="C5" i="2" s="1"/>
  <c r="C16" i="2" a="1"/>
  <c r="C16" i="2" s="1"/>
  <c r="D16" i="2" a="1"/>
  <c r="D16" i="2" s="1"/>
  <c r="E16" i="2" s="1"/>
  <c r="F16" i="2" a="1"/>
  <c r="F16" i="2" s="1"/>
  <c r="G16" i="2" a="1"/>
  <c r="G16" i="2" s="1"/>
  <c r="C17" i="2" a="1"/>
  <c r="C17" i="2" s="1"/>
  <c r="D17" i="2" a="1"/>
  <c r="D17" i="2" s="1"/>
  <c r="E17" i="2" s="1"/>
  <c r="F17" i="2" a="1"/>
  <c r="F17" i="2" s="1"/>
  <c r="G17" i="2" a="1"/>
  <c r="G17" i="2" s="1"/>
  <c r="C18" i="2" a="1"/>
  <c r="C18" i="2" s="1"/>
  <c r="D18" i="2" a="1"/>
  <c r="D18" i="2" s="1"/>
  <c r="E18" i="2" s="1"/>
  <c r="F18" i="2" a="1"/>
  <c r="F18" i="2" s="1"/>
  <c r="G18" i="2" a="1"/>
  <c r="G18" i="2" s="1"/>
  <c r="C19" i="2" a="1"/>
  <c r="C19" i="2" s="1"/>
  <c r="D19" i="2" a="1"/>
  <c r="D19" i="2" s="1"/>
  <c r="E19" i="2" s="1"/>
  <c r="F19" i="2" a="1"/>
  <c r="F19" i="2" s="1"/>
  <c r="G19" i="2" a="1"/>
  <c r="G19" i="2" s="1"/>
  <c r="C20" i="2" a="1"/>
  <c r="C20" i="2" s="1"/>
  <c r="D20" i="2" a="1"/>
  <c r="D20" i="2" s="1"/>
  <c r="E20" i="2" s="1"/>
  <c r="F20" i="2" a="1"/>
  <c r="F20" i="2" s="1"/>
  <c r="G20" i="2" a="1"/>
  <c r="G20" i="2" s="1"/>
  <c r="C21" i="2" a="1"/>
  <c r="C21" i="2" s="1"/>
  <c r="F21" i="2" a="1"/>
  <c r="F21" i="2" s="1"/>
  <c r="G21" i="2" a="1"/>
  <c r="G21" i="2" s="1"/>
  <c r="C22" i="2" a="1"/>
  <c r="C22" i="2" s="1"/>
  <c r="D22" i="2" a="1"/>
  <c r="D22" i="2" s="1"/>
  <c r="E22" i="2" s="1"/>
  <c r="F22" i="2" a="1"/>
  <c r="F22" i="2" s="1"/>
  <c r="G22" i="2" a="1"/>
  <c r="G22" i="2" s="1"/>
  <c r="C23" i="2" a="1"/>
  <c r="C23" i="2" s="1"/>
  <c r="D23" i="2" a="1"/>
  <c r="D23" i="2" s="1"/>
  <c r="E23" i="2" s="1"/>
  <c r="F23" i="2" a="1"/>
  <c r="F23" i="2" s="1"/>
  <c r="G23" i="2" a="1"/>
  <c r="G23" i="2" s="1"/>
  <c r="C10" i="2" a="1"/>
  <c r="C10" i="2" s="1"/>
  <c r="D10" i="2" a="1"/>
  <c r="D10" i="2" s="1"/>
  <c r="E10" i="2" s="1"/>
  <c r="F10" i="2" a="1"/>
  <c r="F10" i="2" s="1"/>
  <c r="G10" i="2" a="1"/>
  <c r="G10" i="2" s="1"/>
  <c r="C11" i="2" a="1"/>
  <c r="C11" i="2" s="1"/>
  <c r="D11" i="2" a="1"/>
  <c r="D11" i="2" s="1"/>
  <c r="E11" i="2" s="1"/>
  <c r="F11" i="2" a="1"/>
  <c r="F11" i="2" s="1"/>
  <c r="G11" i="2" a="1"/>
  <c r="G11" i="2" s="1"/>
  <c r="C12" i="2" a="1"/>
  <c r="C12" i="2" s="1"/>
  <c r="D12" i="2" a="1"/>
  <c r="D12" i="2" s="1"/>
  <c r="E12" i="2" s="1"/>
  <c r="F12" i="2" a="1"/>
  <c r="F12" i="2" s="1"/>
  <c r="G12" i="2" a="1"/>
  <c r="G12" i="2" s="1"/>
  <c r="C13" i="2" a="1"/>
  <c r="C13" i="2" s="1"/>
  <c r="D13" i="2" a="1"/>
  <c r="D13" i="2" s="1"/>
  <c r="E13" i="2" s="1"/>
  <c r="F13" i="2" a="1"/>
  <c r="F13" i="2" s="1"/>
  <c r="G13" i="2" a="1"/>
  <c r="G13" i="2" s="1"/>
  <c r="C14" i="2" a="1"/>
  <c r="C14" i="2" s="1"/>
  <c r="D14" i="2" a="1"/>
  <c r="D14" i="2" s="1"/>
  <c r="E14" i="2" s="1"/>
  <c r="F14" i="2" a="1"/>
  <c r="F14" i="2" s="1"/>
  <c r="G14" i="2" a="1"/>
  <c r="G14" i="2" s="1"/>
  <c r="C15" i="2" a="1"/>
  <c r="C15" i="2" s="1"/>
  <c r="D15" i="2" a="1"/>
  <c r="D15" i="2" s="1"/>
  <c r="E15" i="2" s="1"/>
  <c r="F15" i="2" a="1"/>
  <c r="F15" i="2" s="1"/>
  <c r="G15" i="2" a="1"/>
  <c r="G15" i="2" s="1"/>
  <c r="K19" i="2" a="1"/>
  <c r="T14" i="1" a="1"/>
  <c r="K18" i="2" a="1"/>
  <c r="T7" i="1" a="1"/>
  <c r="K21" i="2" a="1"/>
  <c r="T38" i="1" a="1"/>
  <c r="T10" i="1" a="1"/>
  <c r="T11" i="5" a="1"/>
  <c r="K5" i="2" a="1"/>
  <c r="T29" i="1" a="1"/>
  <c r="K16" i="2" a="1"/>
  <c r="T13" i="1" a="1"/>
  <c r="T4" i="1" a="1"/>
  <c r="K22" i="2" a="1"/>
  <c r="T11" i="1" a="1"/>
  <c r="T44" i="1" a="1"/>
  <c r="T6" i="5" a="1"/>
  <c r="T4" i="5" a="1"/>
  <c r="T23" i="5" a="1"/>
  <c r="T40" i="1" a="1"/>
  <c r="T18" i="1" a="1"/>
  <c r="K11" i="2" a="1"/>
  <c r="K6" i="2" a="1"/>
  <c r="T7" i="5" a="1"/>
  <c r="K10" i="2" a="1"/>
  <c r="T15" i="1" a="1"/>
  <c r="T2" i="1" a="1"/>
  <c r="K14" i="2" a="1"/>
  <c r="T2" i="5" a="1"/>
  <c r="T28" i="1" a="1"/>
  <c r="T6" i="1" a="1"/>
  <c r="K15" i="2" a="1"/>
  <c r="T32" i="1" a="1"/>
  <c r="T17" i="1" a="1"/>
  <c r="T36" i="1" a="1"/>
  <c r="T13" i="5" a="1"/>
  <c r="K4" i="2" a="1"/>
  <c r="T20" i="5" a="1"/>
  <c r="T39" i="1" a="1"/>
  <c r="T5" i="1" a="1"/>
  <c r="K17" i="2" a="1"/>
  <c r="T3" i="5" a="1"/>
  <c r="T9" i="5" a="1"/>
  <c r="T47" i="1" a="1"/>
  <c r="K13" i="2" a="1"/>
  <c r="T9" i="1" a="1"/>
  <c r="T45" i="1" a="1"/>
  <c r="K23" i="2" a="1"/>
  <c r="T16" i="1" a="1"/>
  <c r="T48" i="1" a="1"/>
  <c r="T12" i="5" a="1"/>
  <c r="K20" i="2" a="1"/>
  <c r="T37" i="1" a="1"/>
  <c r="K7" i="2" a="1"/>
  <c r="K3" i="2" a="1"/>
  <c r="T27" i="1" a="1"/>
  <c r="T41" i="1" a="1"/>
  <c r="T22" i="5" a="1"/>
  <c r="T3" i="1" a="1"/>
  <c r="T12" i="1" a="1"/>
  <c r="T31" i="1" a="1"/>
  <c r="T8" i="1" a="1"/>
  <c r="T34" i="1" a="1"/>
  <c r="T30" i="1" a="1"/>
  <c r="T43" i="1" a="1"/>
  <c r="K12" i="2" a="1"/>
  <c r="T46" i="1" a="1"/>
  <c r="T10" i="5" a="1"/>
  <c r="T33" i="1" a="1"/>
  <c r="T35" i="1" a="1"/>
  <c r="T42" i="1" a="1"/>
  <c r="P6" i="5" l="1"/>
  <c r="Q6" i="5"/>
  <c r="I15" i="2"/>
  <c r="I11" i="2"/>
  <c r="P13" i="5"/>
  <c r="I19" i="2"/>
  <c r="L6" i="5"/>
  <c r="P12" i="5"/>
  <c r="P11" i="5"/>
  <c r="Q23" i="5"/>
  <c r="L22" i="5"/>
  <c r="L20" i="5"/>
  <c r="L7" i="5"/>
  <c r="I18" i="2"/>
  <c r="P7" i="5"/>
  <c r="P20" i="5"/>
  <c r="Q7" i="5"/>
  <c r="L11" i="5"/>
  <c r="Q13" i="5"/>
  <c r="I13" i="2"/>
  <c r="T22" i="5"/>
  <c r="T20" i="5"/>
  <c r="T23" i="5"/>
  <c r="V20" i="5"/>
  <c r="R20" i="5"/>
  <c r="Q22" i="5"/>
  <c r="V22" i="5"/>
  <c r="R22" i="5"/>
  <c r="V23" i="5"/>
  <c r="Q20" i="5"/>
  <c r="P22" i="5"/>
  <c r="L23" i="5"/>
  <c r="P23" i="5"/>
  <c r="R23" i="5"/>
  <c r="L13" i="5"/>
  <c r="L12" i="5"/>
  <c r="Q11" i="5"/>
  <c r="Q10" i="5"/>
  <c r="P10" i="5"/>
  <c r="L10" i="5"/>
  <c r="Q9" i="5"/>
  <c r="P9" i="5"/>
  <c r="L9" i="5"/>
  <c r="T12" i="5"/>
  <c r="T11" i="5"/>
  <c r="T10" i="5"/>
  <c r="T9" i="5"/>
  <c r="T13" i="5"/>
  <c r="V13" i="5"/>
  <c r="V12" i="5"/>
  <c r="R12" i="5"/>
  <c r="Q12" i="5"/>
  <c r="V11" i="5"/>
  <c r="R11" i="5"/>
  <c r="V9" i="5"/>
  <c r="V10" i="5"/>
  <c r="R10" i="5"/>
  <c r="R9" i="5"/>
  <c r="R13" i="5"/>
  <c r="L2" i="5"/>
  <c r="T7" i="5"/>
  <c r="R7" i="5"/>
  <c r="V7" i="5"/>
  <c r="R6" i="5"/>
  <c r="Q4" i="5"/>
  <c r="L3" i="5"/>
  <c r="Q3" i="5"/>
  <c r="P2" i="5"/>
  <c r="T4" i="5"/>
  <c r="T3" i="5"/>
  <c r="T2" i="5"/>
  <c r="V6" i="5"/>
  <c r="T6" i="5"/>
  <c r="V2" i="5"/>
  <c r="R2" i="5"/>
  <c r="P3" i="5"/>
  <c r="L4" i="5"/>
  <c r="P4" i="5"/>
  <c r="V4" i="5"/>
  <c r="R4" i="5"/>
  <c r="V3" i="5"/>
  <c r="R3" i="5"/>
  <c r="AM2" i="5"/>
  <c r="Q2" i="5"/>
  <c r="H20" i="2"/>
  <c r="H16" i="2"/>
  <c r="H12" i="2"/>
  <c r="H22" i="2"/>
  <c r="H17" i="2"/>
  <c r="H21" i="2"/>
  <c r="I17" i="2"/>
  <c r="I21" i="2"/>
  <c r="T42" i="1"/>
  <c r="T34" i="1"/>
  <c r="T18" i="1"/>
  <c r="T10" i="1"/>
  <c r="T9" i="1"/>
  <c r="T8" i="1"/>
  <c r="T32" i="1"/>
  <c r="T40" i="1"/>
  <c r="T47" i="1"/>
  <c r="T39" i="1"/>
  <c r="T31" i="1"/>
  <c r="T15" i="1"/>
  <c r="T7" i="1"/>
  <c r="T41" i="1"/>
  <c r="T16" i="1"/>
  <c r="T46" i="1"/>
  <c r="T38" i="1"/>
  <c r="T30" i="1"/>
  <c r="T14" i="1"/>
  <c r="T6" i="1"/>
  <c r="T48" i="1"/>
  <c r="T17" i="1"/>
  <c r="T45" i="1"/>
  <c r="T37" i="1"/>
  <c r="T29" i="1"/>
  <c r="T13" i="1"/>
  <c r="T5" i="1"/>
  <c r="T33" i="1"/>
  <c r="T44" i="1"/>
  <c r="T36" i="1"/>
  <c r="T28" i="1"/>
  <c r="T12" i="1"/>
  <c r="T4" i="1"/>
  <c r="T43" i="1"/>
  <c r="T35" i="1"/>
  <c r="T27" i="1"/>
  <c r="T11" i="1"/>
  <c r="T3" i="1"/>
  <c r="T2" i="1"/>
  <c r="H14" i="2"/>
  <c r="H10" i="2"/>
  <c r="I23" i="2"/>
  <c r="H23" i="2"/>
  <c r="I12" i="2"/>
  <c r="H18" i="2"/>
  <c r="H13" i="2"/>
  <c r="H15" i="2"/>
  <c r="H11" i="2"/>
  <c r="I20" i="2"/>
  <c r="I16" i="2"/>
  <c r="I14" i="2"/>
  <c r="I10" i="2"/>
  <c r="H19" i="2"/>
  <c r="I22" i="2"/>
  <c r="H3" i="2"/>
  <c r="I6" i="2"/>
  <c r="K4" i="2"/>
  <c r="K3" i="2"/>
  <c r="H6" i="2"/>
  <c r="N3" i="2"/>
  <c r="O3" i="2" s="1"/>
  <c r="I3" i="2"/>
  <c r="I4" i="2"/>
  <c r="N4" i="2"/>
  <c r="O4" i="2" s="1"/>
  <c r="H4" i="2"/>
  <c r="K6" i="2"/>
  <c r="K5" i="2"/>
  <c r="N5" i="2"/>
  <c r="O5" i="2" s="1"/>
  <c r="I5" i="2"/>
  <c r="H5" i="2"/>
  <c r="N6" i="2"/>
  <c r="O6" i="2" s="1"/>
  <c r="K18" i="2"/>
  <c r="K23" i="2"/>
  <c r="K19" i="2"/>
  <c r="K20" i="2"/>
  <c r="K21" i="2"/>
  <c r="K16" i="2"/>
  <c r="K22" i="2"/>
  <c r="K17" i="2"/>
  <c r="N17" i="2"/>
  <c r="O17" i="2" s="1"/>
  <c r="N21" i="2"/>
  <c r="O21" i="2" s="1"/>
  <c r="N23" i="2"/>
  <c r="O23" i="2" s="1"/>
  <c r="N18" i="2"/>
  <c r="O18" i="2" s="1"/>
  <c r="N20" i="2"/>
  <c r="O20" i="2" s="1"/>
  <c r="N22" i="2"/>
  <c r="O22" i="2" s="1"/>
  <c r="N19" i="2"/>
  <c r="O19" i="2" s="1"/>
  <c r="N16" i="2"/>
  <c r="O16" i="2" s="1"/>
  <c r="K13" i="2"/>
  <c r="K12" i="2"/>
  <c r="K14" i="2"/>
  <c r="K15" i="2"/>
  <c r="K10" i="2"/>
  <c r="K11" i="2"/>
  <c r="N14" i="2"/>
  <c r="O14" i="2" s="1"/>
  <c r="N13" i="2"/>
  <c r="O13" i="2" s="1"/>
  <c r="N12" i="2"/>
  <c r="O12" i="2" s="1"/>
  <c r="N15" i="2"/>
  <c r="O15" i="2" s="1"/>
  <c r="N11" i="2"/>
  <c r="O11" i="2" s="1"/>
  <c r="N10" i="2"/>
  <c r="O10" i="2" s="1"/>
  <c r="K7" i="2"/>
  <c r="K9" i="2" a="1"/>
  <c r="K8" i="2" a="1"/>
  <c r="K2" i="2" a="1"/>
  <c r="K8" i="2" l="1"/>
  <c r="K9" i="2"/>
  <c r="K2" i="2"/>
  <c r="C7" i="2" a="1"/>
  <c r="C7" i="2" s="1"/>
  <c r="N7" i="2" s="1"/>
  <c r="O7" i="2" s="1"/>
  <c r="D7" i="2" a="1"/>
  <c r="D7" i="2" s="1"/>
  <c r="E7" i="2" s="1"/>
  <c r="F7" i="2" a="1"/>
  <c r="F7" i="2" s="1"/>
  <c r="G7" i="2" a="1"/>
  <c r="G7" i="2" s="1"/>
  <c r="C8" i="2" a="1"/>
  <c r="C8" i="2" s="1"/>
  <c r="N8" i="2" s="1"/>
  <c r="O8" i="2" s="1"/>
  <c r="F8" i="2" a="1"/>
  <c r="F8" i="2" s="1"/>
  <c r="G8" i="2" a="1"/>
  <c r="G8" i="2" s="1"/>
  <c r="C9" i="2" a="1"/>
  <c r="C9" i="2" s="1"/>
  <c r="D9" i="2" a="1"/>
  <c r="D9" i="2" s="1"/>
  <c r="E9" i="2" s="1"/>
  <c r="F9" i="2" a="1"/>
  <c r="F9" i="2" s="1"/>
  <c r="G9" i="2" a="1"/>
  <c r="G9" i="2" s="1"/>
  <c r="I9" i="2" l="1"/>
  <c r="I8" i="2"/>
  <c r="N9" i="2"/>
  <c r="O9" i="2" s="1"/>
  <c r="H9" i="2"/>
  <c r="H8" i="2"/>
  <c r="H7" i="2"/>
  <c r="I7" i="2"/>
  <c r="C2" i="2" l="1" a="1"/>
  <c r="C2" i="2" s="1"/>
  <c r="N2" i="2" s="1"/>
  <c r="O2" i="2" s="1"/>
  <c r="D2" i="2" a="1"/>
  <c r="D2" i="2" s="1"/>
  <c r="E2" i="2" s="1"/>
  <c r="G2" i="2" a="1"/>
  <c r="G2" i="2" s="1"/>
  <c r="F2" i="2" a="1"/>
  <c r="F2" i="2" s="1"/>
  <c r="J2" i="1" a="1"/>
  <c r="J2" i="1" s="1"/>
  <c r="I48" i="1" a="1"/>
  <c r="I48" i="1" s="1"/>
  <c r="I47" i="1" a="1"/>
  <c r="I47" i="1" s="1"/>
  <c r="I46" i="1" a="1"/>
  <c r="I46" i="1" s="1"/>
  <c r="I45" i="1" a="1"/>
  <c r="I45" i="1" s="1"/>
  <c r="I44" i="1" a="1"/>
  <c r="I44" i="1" s="1"/>
  <c r="I43" i="1" a="1"/>
  <c r="I43" i="1" s="1"/>
  <c r="I42" i="1" a="1"/>
  <c r="I42" i="1" s="1"/>
  <c r="I41" i="1" a="1"/>
  <c r="I41" i="1" s="1"/>
  <c r="I40" i="1" a="1"/>
  <c r="I40" i="1" s="1"/>
  <c r="I39" i="1" a="1"/>
  <c r="I39" i="1" s="1"/>
  <c r="I38" i="1" a="1"/>
  <c r="I38" i="1" s="1"/>
  <c r="I37" i="1" a="1"/>
  <c r="I37" i="1" s="1"/>
  <c r="I36" i="1" a="1"/>
  <c r="I36" i="1" s="1"/>
  <c r="I35" i="1" a="1"/>
  <c r="I35" i="1" s="1"/>
  <c r="I34" i="1" a="1"/>
  <c r="I34" i="1" s="1"/>
  <c r="I33" i="1" a="1"/>
  <c r="I33" i="1" s="1"/>
  <c r="I32" i="1" a="1"/>
  <c r="I32" i="1" s="1"/>
  <c r="I31" i="1" a="1"/>
  <c r="I31" i="1" s="1"/>
  <c r="I30" i="1" a="1"/>
  <c r="I30" i="1" s="1"/>
  <c r="I29" i="1" a="1"/>
  <c r="I29" i="1" s="1"/>
  <c r="I28" i="1" a="1"/>
  <c r="I28" i="1" s="1"/>
  <c r="I27" i="1" a="1"/>
  <c r="I27" i="1" s="1"/>
  <c r="I18" i="1" a="1"/>
  <c r="I18" i="1" s="1"/>
  <c r="I17" i="1" a="1"/>
  <c r="I17" i="1" s="1"/>
  <c r="I16" i="1" a="1"/>
  <c r="I16" i="1" s="1"/>
  <c r="I14" i="1" a="1"/>
  <c r="I14" i="1" s="1"/>
  <c r="I13" i="1" a="1"/>
  <c r="I13" i="1" s="1"/>
  <c r="I12" i="1" a="1"/>
  <c r="I12" i="1" s="1"/>
  <c r="I11" i="1" a="1"/>
  <c r="I11" i="1" s="1"/>
  <c r="I10" i="1" a="1"/>
  <c r="I10" i="1" s="1"/>
  <c r="I9" i="1" a="1"/>
  <c r="I9" i="1" s="1"/>
  <c r="I8" i="1" a="1"/>
  <c r="I8" i="1" s="1"/>
  <c r="I7" i="1" a="1"/>
  <c r="I7" i="1" s="1"/>
  <c r="I6" i="1" a="1"/>
  <c r="I6" i="1" s="1"/>
  <c r="I5" i="1" a="1"/>
  <c r="I5" i="1" s="1"/>
  <c r="I4" i="1" a="1"/>
  <c r="I4" i="1" s="1"/>
  <c r="I3" i="1" a="1"/>
  <c r="I3" i="1" s="1"/>
  <c r="I2" i="1" a="1"/>
  <c r="I2" i="1" s="1"/>
  <c r="J3" i="1" a="1"/>
  <c r="J3" i="1" s="1"/>
  <c r="K3" i="1" a="1"/>
  <c r="K3" i="1" s="1"/>
  <c r="J4" i="1" a="1"/>
  <c r="J4" i="1" s="1"/>
  <c r="K4" i="1" a="1"/>
  <c r="K4" i="1" s="1"/>
  <c r="J5" i="1" a="1"/>
  <c r="J5" i="1" s="1"/>
  <c r="K5" i="1" a="1"/>
  <c r="K5" i="1" s="1"/>
  <c r="J6" i="1" a="1"/>
  <c r="J6" i="1" s="1"/>
  <c r="K6" i="1" a="1"/>
  <c r="K6" i="1" s="1"/>
  <c r="J7" i="1" a="1"/>
  <c r="J7" i="1" s="1"/>
  <c r="K7" i="1" a="1"/>
  <c r="K7" i="1" s="1"/>
  <c r="J8" i="1" a="1"/>
  <c r="J8" i="1" s="1"/>
  <c r="K8" i="1" a="1"/>
  <c r="K8" i="1" s="1"/>
  <c r="J9" i="1" a="1"/>
  <c r="J9" i="1" s="1"/>
  <c r="K9" i="1" a="1"/>
  <c r="K9" i="1" s="1"/>
  <c r="J10" i="1" a="1"/>
  <c r="J10" i="1" s="1"/>
  <c r="K10" i="1" a="1"/>
  <c r="K10" i="1" s="1"/>
  <c r="J11" i="1" a="1"/>
  <c r="J11" i="1" s="1"/>
  <c r="K11" i="1" a="1"/>
  <c r="K11" i="1" s="1"/>
  <c r="J12" i="1" a="1"/>
  <c r="J12" i="1" s="1"/>
  <c r="K12" i="1" a="1"/>
  <c r="K12" i="1" s="1"/>
  <c r="J13" i="1" a="1"/>
  <c r="J13" i="1" s="1"/>
  <c r="K13" i="1" a="1"/>
  <c r="K13" i="1" s="1"/>
  <c r="J14" i="1" a="1"/>
  <c r="J14" i="1" s="1"/>
  <c r="K14" i="1" a="1"/>
  <c r="K14" i="1" s="1"/>
  <c r="J16" i="1" a="1"/>
  <c r="J16" i="1" s="1"/>
  <c r="K16" i="1" a="1"/>
  <c r="K16" i="1" s="1"/>
  <c r="J17" i="1" a="1"/>
  <c r="J17" i="1" s="1"/>
  <c r="K17" i="1" a="1"/>
  <c r="K17" i="1" s="1"/>
  <c r="J18" i="1" a="1"/>
  <c r="J18" i="1" s="1"/>
  <c r="K18" i="1" a="1"/>
  <c r="K18" i="1" s="1"/>
  <c r="J27" i="1" a="1"/>
  <c r="J27" i="1" s="1"/>
  <c r="K27" i="1" a="1"/>
  <c r="K27" i="1" s="1"/>
  <c r="J28" i="1" a="1"/>
  <c r="J28" i="1" s="1"/>
  <c r="K28" i="1" a="1"/>
  <c r="K28" i="1" s="1"/>
  <c r="J29" i="1" a="1"/>
  <c r="J29" i="1" s="1"/>
  <c r="K29" i="1" a="1"/>
  <c r="K29" i="1" s="1"/>
  <c r="J30" i="1" a="1"/>
  <c r="J30" i="1" s="1"/>
  <c r="K30" i="1" a="1"/>
  <c r="K30" i="1" s="1"/>
  <c r="J31" i="1" a="1"/>
  <c r="J31" i="1" s="1"/>
  <c r="K31" i="1" a="1"/>
  <c r="K31" i="1" s="1"/>
  <c r="J32" i="1" a="1"/>
  <c r="J32" i="1" s="1"/>
  <c r="K32" i="1" a="1"/>
  <c r="K32" i="1" s="1"/>
  <c r="J33" i="1" a="1"/>
  <c r="J33" i="1" s="1"/>
  <c r="K33" i="1" a="1"/>
  <c r="K33" i="1" s="1"/>
  <c r="J34" i="1" a="1"/>
  <c r="J34" i="1" s="1"/>
  <c r="K34" i="1" a="1"/>
  <c r="K34" i="1" s="1"/>
  <c r="J35" i="1" a="1"/>
  <c r="J35" i="1" s="1"/>
  <c r="K35" i="1" a="1"/>
  <c r="K35" i="1" s="1"/>
  <c r="J36" i="1" a="1"/>
  <c r="J36" i="1" s="1"/>
  <c r="K36" i="1" a="1"/>
  <c r="K36" i="1" s="1"/>
  <c r="J37" i="1" a="1"/>
  <c r="J37" i="1" s="1"/>
  <c r="K37" i="1" a="1"/>
  <c r="K37" i="1" s="1"/>
  <c r="J38" i="1" a="1"/>
  <c r="J38" i="1" s="1"/>
  <c r="K38" i="1" a="1"/>
  <c r="K38" i="1" s="1"/>
  <c r="J39" i="1" a="1"/>
  <c r="J39" i="1" s="1"/>
  <c r="K39" i="1" a="1"/>
  <c r="K39" i="1" s="1"/>
  <c r="J40" i="1" a="1"/>
  <c r="J40" i="1" s="1"/>
  <c r="K40" i="1" a="1"/>
  <c r="K40" i="1" s="1"/>
  <c r="J41" i="1" a="1"/>
  <c r="J41" i="1" s="1"/>
  <c r="K41" i="1" a="1"/>
  <c r="K41" i="1" s="1"/>
  <c r="J42" i="1" a="1"/>
  <c r="J42" i="1" s="1"/>
  <c r="K42" i="1" a="1"/>
  <c r="K42" i="1" s="1"/>
  <c r="J43" i="1" a="1"/>
  <c r="J43" i="1" s="1"/>
  <c r="K43" i="1" a="1"/>
  <c r="K43" i="1" s="1"/>
  <c r="J44" i="1" a="1"/>
  <c r="J44" i="1" s="1"/>
  <c r="K44" i="1" a="1"/>
  <c r="K44" i="1" s="1"/>
  <c r="J45" i="1" a="1"/>
  <c r="J45" i="1" s="1"/>
  <c r="K45" i="1" a="1"/>
  <c r="K45" i="1" s="1"/>
  <c r="J46" i="1" a="1"/>
  <c r="J46" i="1" s="1"/>
  <c r="K46" i="1" a="1"/>
  <c r="K46" i="1" s="1"/>
  <c r="J47" i="1" a="1"/>
  <c r="J47" i="1" s="1"/>
  <c r="K47" i="1" a="1"/>
  <c r="K47" i="1" s="1"/>
  <c r="J48" i="1" a="1"/>
  <c r="J48" i="1" s="1"/>
  <c r="K48" i="1" a="1"/>
  <c r="K48" i="1" s="1"/>
  <c r="K2" i="1" a="1"/>
  <c r="K2" i="1" s="1"/>
  <c r="D38" i="1" a="1"/>
  <c r="D38" i="1" s="1"/>
  <c r="E38" i="1" a="1"/>
  <c r="E38" i="1" s="1"/>
  <c r="V38" i="1" s="1"/>
  <c r="F38" i="1" a="1"/>
  <c r="F38" i="1" s="1"/>
  <c r="G38" i="1" a="1"/>
  <c r="G38" i="1" s="1"/>
  <c r="H38" i="1" a="1"/>
  <c r="H38" i="1" s="1"/>
  <c r="D39" i="1" a="1"/>
  <c r="D39" i="1" s="1"/>
  <c r="E39" i="1" a="1"/>
  <c r="E39" i="1" s="1"/>
  <c r="V39" i="1" s="1"/>
  <c r="F39" i="1" a="1"/>
  <c r="F39" i="1" s="1"/>
  <c r="G39" i="1" a="1"/>
  <c r="G39" i="1" s="1"/>
  <c r="H39" i="1" a="1"/>
  <c r="H39" i="1" s="1"/>
  <c r="D40" i="1" a="1"/>
  <c r="D40" i="1" s="1"/>
  <c r="E40" i="1" a="1"/>
  <c r="E40" i="1" s="1"/>
  <c r="V40" i="1" s="1"/>
  <c r="F40" i="1" a="1"/>
  <c r="F40" i="1" s="1"/>
  <c r="G40" i="1" a="1"/>
  <c r="G40" i="1" s="1"/>
  <c r="H40" i="1" a="1"/>
  <c r="H40" i="1" s="1"/>
  <c r="D41" i="1" a="1"/>
  <c r="D41" i="1" s="1"/>
  <c r="E41" i="1" a="1"/>
  <c r="E41" i="1" s="1"/>
  <c r="V41" i="1" s="1"/>
  <c r="F41" i="1" a="1"/>
  <c r="F41" i="1" s="1"/>
  <c r="G41" i="1" a="1"/>
  <c r="G41" i="1" s="1"/>
  <c r="H41" i="1" a="1"/>
  <c r="H41" i="1" s="1"/>
  <c r="D42" i="1" a="1"/>
  <c r="D42" i="1" s="1"/>
  <c r="E42" i="1" a="1"/>
  <c r="E42" i="1" s="1"/>
  <c r="V42" i="1" s="1"/>
  <c r="F42" i="1" a="1"/>
  <c r="F42" i="1" s="1"/>
  <c r="G42" i="1" a="1"/>
  <c r="G42" i="1" s="1"/>
  <c r="H42" i="1" a="1"/>
  <c r="H42" i="1" s="1"/>
  <c r="D43" i="1" a="1"/>
  <c r="D43" i="1" s="1"/>
  <c r="E43" i="1" a="1"/>
  <c r="E43" i="1" s="1"/>
  <c r="V43" i="1" s="1"/>
  <c r="F43" i="1" a="1"/>
  <c r="F43" i="1" s="1"/>
  <c r="G43" i="1" a="1"/>
  <c r="G43" i="1" s="1"/>
  <c r="H43" i="1" a="1"/>
  <c r="H43" i="1" s="1"/>
  <c r="D44" i="1" a="1"/>
  <c r="D44" i="1" s="1"/>
  <c r="E44" i="1" a="1"/>
  <c r="E44" i="1" s="1"/>
  <c r="V44" i="1" s="1"/>
  <c r="F44" i="1" a="1"/>
  <c r="F44" i="1" s="1"/>
  <c r="G44" i="1" a="1"/>
  <c r="G44" i="1" s="1"/>
  <c r="H44" i="1" a="1"/>
  <c r="H44" i="1" s="1"/>
  <c r="D45" i="1" a="1"/>
  <c r="D45" i="1" s="1"/>
  <c r="E45" i="1" a="1"/>
  <c r="E45" i="1" s="1"/>
  <c r="V45" i="1" s="1"/>
  <c r="F45" i="1" a="1"/>
  <c r="F45" i="1" s="1"/>
  <c r="G45" i="1" a="1"/>
  <c r="G45" i="1" s="1"/>
  <c r="H45" i="1" a="1"/>
  <c r="H45" i="1" s="1"/>
  <c r="D46" i="1" a="1"/>
  <c r="D46" i="1" s="1"/>
  <c r="E46" i="1" a="1"/>
  <c r="E46" i="1" s="1"/>
  <c r="V46" i="1" s="1"/>
  <c r="F46" i="1" a="1"/>
  <c r="F46" i="1" s="1"/>
  <c r="G46" i="1" a="1"/>
  <c r="G46" i="1" s="1"/>
  <c r="H46" i="1" a="1"/>
  <c r="H46" i="1" s="1"/>
  <c r="D47" i="1" a="1"/>
  <c r="D47" i="1" s="1"/>
  <c r="E47" i="1" a="1"/>
  <c r="E47" i="1" s="1"/>
  <c r="V47" i="1" s="1"/>
  <c r="F47" i="1" a="1"/>
  <c r="F47" i="1" s="1"/>
  <c r="G47" i="1" a="1"/>
  <c r="G47" i="1" s="1"/>
  <c r="H47" i="1" a="1"/>
  <c r="H47" i="1" s="1"/>
  <c r="D48" i="1" a="1"/>
  <c r="D48" i="1" s="1"/>
  <c r="E48" i="1" a="1"/>
  <c r="E48" i="1" s="1"/>
  <c r="V48" i="1" s="1"/>
  <c r="F48" i="1" a="1"/>
  <c r="F48" i="1" s="1"/>
  <c r="G48" i="1" a="1"/>
  <c r="G48" i="1" s="1"/>
  <c r="H48" i="1" a="1"/>
  <c r="H48" i="1" s="1"/>
  <c r="D27" i="1" a="1"/>
  <c r="D27" i="1" s="1"/>
  <c r="E27" i="1" a="1"/>
  <c r="E27" i="1" s="1"/>
  <c r="V27" i="1" s="1"/>
  <c r="F27" i="1" a="1"/>
  <c r="F27" i="1" s="1"/>
  <c r="G27" i="1" a="1"/>
  <c r="G27" i="1" s="1"/>
  <c r="H27" i="1" a="1"/>
  <c r="H27" i="1" s="1"/>
  <c r="D28" i="1" a="1"/>
  <c r="D28" i="1" s="1"/>
  <c r="E28" i="1" a="1"/>
  <c r="E28" i="1" s="1"/>
  <c r="V28" i="1" s="1"/>
  <c r="F28" i="1" a="1"/>
  <c r="F28" i="1" s="1"/>
  <c r="G28" i="1" a="1"/>
  <c r="G28" i="1" s="1"/>
  <c r="H28" i="1" a="1"/>
  <c r="H28" i="1" s="1"/>
  <c r="D29" i="1" a="1"/>
  <c r="D29" i="1" s="1"/>
  <c r="E29" i="1" a="1"/>
  <c r="E29" i="1" s="1"/>
  <c r="V29" i="1" s="1"/>
  <c r="F29" i="1" a="1"/>
  <c r="F29" i="1" s="1"/>
  <c r="G29" i="1" a="1"/>
  <c r="G29" i="1" s="1"/>
  <c r="H29" i="1" a="1"/>
  <c r="H29" i="1" s="1"/>
  <c r="D30" i="1" a="1"/>
  <c r="D30" i="1" s="1"/>
  <c r="E30" i="1" a="1"/>
  <c r="E30" i="1" s="1"/>
  <c r="V30" i="1" s="1"/>
  <c r="F30" i="1" a="1"/>
  <c r="F30" i="1" s="1"/>
  <c r="G30" i="1" a="1"/>
  <c r="G30" i="1" s="1"/>
  <c r="H30" i="1" a="1"/>
  <c r="H30" i="1" s="1"/>
  <c r="D31" i="1" a="1"/>
  <c r="D31" i="1" s="1"/>
  <c r="E31" i="1" a="1"/>
  <c r="E31" i="1" s="1"/>
  <c r="V31" i="1" s="1"/>
  <c r="F31" i="1" a="1"/>
  <c r="F31" i="1" s="1"/>
  <c r="G31" i="1" a="1"/>
  <c r="G31" i="1" s="1"/>
  <c r="H31" i="1" a="1"/>
  <c r="H31" i="1" s="1"/>
  <c r="D32" i="1" a="1"/>
  <c r="D32" i="1" s="1"/>
  <c r="E32" i="1" a="1"/>
  <c r="E32" i="1" s="1"/>
  <c r="V32" i="1" s="1"/>
  <c r="F32" i="1" a="1"/>
  <c r="F32" i="1" s="1"/>
  <c r="G32" i="1" a="1"/>
  <c r="G32" i="1" s="1"/>
  <c r="H32" i="1" a="1"/>
  <c r="H32" i="1" s="1"/>
  <c r="D33" i="1" a="1"/>
  <c r="D33" i="1" s="1"/>
  <c r="E33" i="1" a="1"/>
  <c r="E33" i="1" s="1"/>
  <c r="V33" i="1" s="1"/>
  <c r="F33" i="1" a="1"/>
  <c r="F33" i="1" s="1"/>
  <c r="G33" i="1" a="1"/>
  <c r="G33" i="1" s="1"/>
  <c r="H33" i="1" a="1"/>
  <c r="H33" i="1" s="1"/>
  <c r="D34" i="1" a="1"/>
  <c r="D34" i="1" s="1"/>
  <c r="E34" i="1" a="1"/>
  <c r="E34" i="1" s="1"/>
  <c r="V34" i="1" s="1"/>
  <c r="F34" i="1" a="1"/>
  <c r="F34" i="1" s="1"/>
  <c r="G34" i="1" a="1"/>
  <c r="G34" i="1" s="1"/>
  <c r="H34" i="1" a="1"/>
  <c r="H34" i="1" s="1"/>
  <c r="D35" i="1" a="1"/>
  <c r="D35" i="1" s="1"/>
  <c r="E35" i="1" a="1"/>
  <c r="E35" i="1" s="1"/>
  <c r="V35" i="1" s="1"/>
  <c r="F35" i="1" a="1"/>
  <c r="F35" i="1" s="1"/>
  <c r="G35" i="1" a="1"/>
  <c r="G35" i="1" s="1"/>
  <c r="H35" i="1" a="1"/>
  <c r="H35" i="1" s="1"/>
  <c r="D36" i="1" a="1"/>
  <c r="D36" i="1" s="1"/>
  <c r="E36" i="1" a="1"/>
  <c r="E36" i="1" s="1"/>
  <c r="V36" i="1" s="1"/>
  <c r="F36" i="1" a="1"/>
  <c r="F36" i="1" s="1"/>
  <c r="G36" i="1" a="1"/>
  <c r="G36" i="1" s="1"/>
  <c r="H36" i="1" a="1"/>
  <c r="H36" i="1" s="1"/>
  <c r="D37" i="1" a="1"/>
  <c r="D37" i="1" s="1"/>
  <c r="E37" i="1" a="1"/>
  <c r="E37" i="1" s="1"/>
  <c r="V37" i="1" s="1"/>
  <c r="F37" i="1" a="1"/>
  <c r="F37" i="1" s="1"/>
  <c r="G37" i="1" a="1"/>
  <c r="G37" i="1" s="1"/>
  <c r="H37" i="1" a="1"/>
  <c r="H37" i="1" s="1"/>
  <c r="D12" i="1" a="1"/>
  <c r="D12" i="1" s="1"/>
  <c r="E12" i="1" a="1"/>
  <c r="E12" i="1" s="1"/>
  <c r="V12" i="1" s="1"/>
  <c r="F12" i="1" a="1"/>
  <c r="F12" i="1" s="1"/>
  <c r="G12" i="1" a="1"/>
  <c r="G12" i="1" s="1"/>
  <c r="H12" i="1" a="1"/>
  <c r="H12" i="1" s="1"/>
  <c r="D13" i="1" a="1"/>
  <c r="D13" i="1" s="1"/>
  <c r="E13" i="1" a="1"/>
  <c r="E13" i="1" s="1"/>
  <c r="V13" i="1" s="1"/>
  <c r="F13" i="1" a="1"/>
  <c r="F13" i="1" s="1"/>
  <c r="G13" i="1" a="1"/>
  <c r="G13" i="1" s="1"/>
  <c r="H13" i="1" a="1"/>
  <c r="H13" i="1" s="1"/>
  <c r="D14" i="1" a="1"/>
  <c r="D14" i="1" s="1"/>
  <c r="E14" i="1" a="1"/>
  <c r="E14" i="1" s="1"/>
  <c r="V14" i="1" s="1"/>
  <c r="F14" i="1" a="1"/>
  <c r="F14" i="1" s="1"/>
  <c r="G14" i="1" a="1"/>
  <c r="G14" i="1" s="1"/>
  <c r="H14" i="1" a="1"/>
  <c r="H14" i="1" s="1"/>
  <c r="D15" i="1" a="1"/>
  <c r="D15" i="1" s="1"/>
  <c r="E15" i="1" a="1"/>
  <c r="E15" i="1" s="1"/>
  <c r="F15" i="1" a="1"/>
  <c r="F15" i="1" s="1"/>
  <c r="G15" i="1" a="1"/>
  <c r="G15" i="1" s="1"/>
  <c r="H15" i="1" a="1"/>
  <c r="H15" i="1" s="1"/>
  <c r="D16" i="1" a="1"/>
  <c r="D16" i="1" s="1"/>
  <c r="E16" i="1" a="1"/>
  <c r="E16" i="1" s="1"/>
  <c r="V16" i="1" s="1"/>
  <c r="F16" i="1" a="1"/>
  <c r="F16" i="1" s="1"/>
  <c r="G16" i="1" a="1"/>
  <c r="G16" i="1" s="1"/>
  <c r="H16" i="1" a="1"/>
  <c r="H16" i="1" s="1"/>
  <c r="D17" i="1" a="1"/>
  <c r="D17" i="1" s="1"/>
  <c r="E17" i="1" a="1"/>
  <c r="E17" i="1" s="1"/>
  <c r="V17" i="1" s="1"/>
  <c r="F17" i="1" a="1"/>
  <c r="F17" i="1" s="1"/>
  <c r="G17" i="1" a="1"/>
  <c r="G17" i="1" s="1"/>
  <c r="H17" i="1" a="1"/>
  <c r="H17" i="1" s="1"/>
  <c r="D18" i="1" a="1"/>
  <c r="D18" i="1" s="1"/>
  <c r="E18" i="1" a="1"/>
  <c r="E18" i="1" s="1"/>
  <c r="V18" i="1" s="1"/>
  <c r="F18" i="1" a="1"/>
  <c r="F18" i="1" s="1"/>
  <c r="G18" i="1" a="1"/>
  <c r="G18" i="1" s="1"/>
  <c r="H18" i="1" a="1"/>
  <c r="H18" i="1" s="1"/>
  <c r="C3" i="1" a="1"/>
  <c r="C3" i="1" s="1"/>
  <c r="C4" i="1" a="1"/>
  <c r="C4" i="1" s="1"/>
  <c r="C5" i="1" a="1"/>
  <c r="C5" i="1" s="1"/>
  <c r="C6" i="1" a="1"/>
  <c r="C6" i="1" s="1"/>
  <c r="C7" i="1" a="1"/>
  <c r="C7" i="1" s="1"/>
  <c r="C8" i="1" a="1"/>
  <c r="C8" i="1" s="1"/>
  <c r="C10" i="1" a="1"/>
  <c r="C10" i="1" s="1"/>
  <c r="C11" i="1" a="1"/>
  <c r="C11" i="1" s="1"/>
  <c r="V15" i="1" l="1"/>
  <c r="L15" i="1"/>
  <c r="H2" i="2"/>
  <c r="I2" i="2"/>
  <c r="P9" i="1"/>
  <c r="P41" i="1"/>
  <c r="P46" i="1"/>
  <c r="P38" i="1"/>
  <c r="P14" i="1"/>
  <c r="P6" i="1"/>
  <c r="P33" i="1"/>
  <c r="P17" i="1"/>
  <c r="P30" i="1"/>
  <c r="P45" i="1"/>
  <c r="P37" i="1"/>
  <c r="P29" i="1"/>
  <c r="P13" i="1"/>
  <c r="P5" i="1"/>
  <c r="P43" i="1"/>
  <c r="P35" i="1"/>
  <c r="P27" i="1"/>
  <c r="P11" i="1"/>
  <c r="P3" i="1"/>
  <c r="P42" i="1"/>
  <c r="P34" i="1"/>
  <c r="P18" i="1"/>
  <c r="P10" i="1"/>
  <c r="P40" i="1"/>
  <c r="P16" i="1"/>
  <c r="P47" i="1"/>
  <c r="P39" i="1"/>
  <c r="P31" i="1"/>
  <c r="P15" i="1"/>
  <c r="P7" i="1"/>
  <c r="P48" i="1"/>
  <c r="P32" i="1"/>
  <c r="P8" i="1"/>
  <c r="L39" i="1"/>
  <c r="P2" i="1"/>
  <c r="P44" i="1"/>
  <c r="P36" i="1"/>
  <c r="P28" i="1"/>
  <c r="P12" i="1"/>
  <c r="P4" i="1"/>
  <c r="L40" i="1"/>
  <c r="L38" i="1"/>
  <c r="L44" i="1"/>
  <c r="L43" i="1"/>
  <c r="L27" i="1"/>
  <c r="L48" i="1"/>
  <c r="L32" i="1"/>
  <c r="L45" i="1"/>
  <c r="L37" i="1"/>
  <c r="L29" i="1"/>
  <c r="L13" i="1"/>
  <c r="L36" i="1"/>
  <c r="L28" i="1"/>
  <c r="L12" i="1"/>
  <c r="L35" i="1"/>
  <c r="L42" i="1"/>
  <c r="L34" i="1"/>
  <c r="L18" i="1"/>
  <c r="L41" i="1"/>
  <c r="L33" i="1"/>
  <c r="L17" i="1"/>
  <c r="L16" i="1"/>
  <c r="L47" i="1"/>
  <c r="L31" i="1"/>
  <c r="L46" i="1"/>
  <c r="L30" i="1"/>
  <c r="L14" i="1"/>
  <c r="Q38" i="1"/>
  <c r="Q39" i="1"/>
  <c r="Q17" i="1"/>
  <c r="Q35" i="1"/>
  <c r="Q41" i="1"/>
  <c r="Q32" i="1"/>
  <c r="Q45" i="1"/>
  <c r="Q47" i="1"/>
  <c r="Q31" i="1"/>
  <c r="Q44" i="1"/>
  <c r="Q46" i="1"/>
  <c r="Q43" i="1"/>
  <c r="Q40" i="1"/>
  <c r="Q30" i="1"/>
  <c r="Q12" i="1"/>
  <c r="Q29" i="1"/>
  <c r="Q15" i="1"/>
  <c r="Q42" i="1"/>
  <c r="Q36" i="1"/>
  <c r="Q34" i="1"/>
  <c r="Q33" i="1"/>
  <c r="R33" i="1"/>
  <c r="Q27" i="1"/>
  <c r="Q13" i="1"/>
  <c r="Q28" i="1"/>
  <c r="R48" i="1"/>
  <c r="R45" i="1"/>
  <c r="R43" i="1"/>
  <c r="R41" i="1"/>
  <c r="R39" i="1"/>
  <c r="R47" i="1"/>
  <c r="Q48" i="1"/>
  <c r="R44" i="1"/>
  <c r="R38" i="1"/>
  <c r="R46" i="1"/>
  <c r="R42" i="1"/>
  <c r="R40" i="1"/>
  <c r="R32" i="1"/>
  <c r="R36" i="1"/>
  <c r="R28" i="1"/>
  <c r="Q37" i="1"/>
  <c r="R35" i="1"/>
  <c r="R31" i="1"/>
  <c r="R29" i="1"/>
  <c r="R34" i="1"/>
  <c r="R27" i="1"/>
  <c r="R30" i="1"/>
  <c r="R37" i="1"/>
  <c r="Q18" i="1"/>
  <c r="R14" i="1"/>
  <c r="R16" i="1"/>
  <c r="R15" i="1"/>
  <c r="R13" i="1"/>
  <c r="R17" i="1"/>
  <c r="R18" i="1"/>
  <c r="Q14" i="1"/>
  <c r="Q16" i="1"/>
  <c r="R12"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9" i="1" a="1"/>
  <c r="D9" i="1" s="1"/>
  <c r="E9" i="1" a="1"/>
  <c r="E9" i="1" s="1"/>
  <c r="F9" i="1" a="1"/>
  <c r="F9" i="1" s="1"/>
  <c r="G9" i="1" a="1"/>
  <c r="G9" i="1" s="1"/>
  <c r="H9" i="1" a="1"/>
  <c r="H9" i="1" s="1"/>
  <c r="D2" i="1" a="1"/>
  <c r="D2" i="1" s="1"/>
  <c r="E2" i="1" a="1"/>
  <c r="E2" i="1" s="1"/>
  <c r="V2" i="1" s="1"/>
  <c r="F2" i="1" a="1"/>
  <c r="F2" i="1" s="1"/>
  <c r="G2" i="1" a="1"/>
  <c r="G2" i="1" s="1"/>
  <c r="H2" i="1" a="1"/>
  <c r="H2" i="1" s="1"/>
  <c r="D6" i="1" a="1"/>
  <c r="D6" i="1" s="1"/>
  <c r="E6" i="1" a="1"/>
  <c r="E6" i="1" s="1"/>
  <c r="F6" i="1" a="1"/>
  <c r="F6" i="1" s="1"/>
  <c r="G6" i="1" a="1"/>
  <c r="G6" i="1" s="1"/>
  <c r="H6" i="1" a="1"/>
  <c r="H6" i="1" s="1"/>
  <c r="D7" i="1" a="1"/>
  <c r="D7" i="1" s="1"/>
  <c r="H7" i="1" a="1"/>
  <c r="H7" i="1" s="1"/>
  <c r="G7" i="1" a="1"/>
  <c r="G7" i="1" s="1"/>
  <c r="F7" i="1" a="1"/>
  <c r="F7" i="1" s="1"/>
  <c r="E7" i="1" a="1"/>
  <c r="E7" i="1" s="1"/>
  <c r="H10" i="1" a="1"/>
  <c r="H10" i="1" s="1"/>
  <c r="G10" i="1" a="1"/>
  <c r="G10" i="1" s="1"/>
  <c r="F10" i="1" a="1"/>
  <c r="F10" i="1" s="1"/>
  <c r="E10" i="1" a="1"/>
  <c r="E10" i="1" s="1"/>
  <c r="D10" i="1" a="1"/>
  <c r="D10" i="1" s="1"/>
  <c r="D5" i="1" a="1"/>
  <c r="D5" i="1" s="1"/>
  <c r="E5" i="1" a="1"/>
  <c r="E5" i="1" s="1"/>
  <c r="F5" i="1" a="1"/>
  <c r="F5" i="1" s="1"/>
  <c r="G5" i="1" a="1"/>
  <c r="G5" i="1" s="1"/>
  <c r="H5" i="1" a="1"/>
  <c r="H5" i="1" s="1"/>
  <c r="D4" i="1" a="1"/>
  <c r="D4" i="1" s="1"/>
  <c r="E4" i="1" a="1"/>
  <c r="E4" i="1" s="1"/>
  <c r="F4" i="1" a="1"/>
  <c r="F4" i="1" s="1"/>
  <c r="G4" i="1" a="1"/>
  <c r="G4" i="1" s="1"/>
  <c r="H4" i="1" a="1"/>
  <c r="H4" i="1" s="1"/>
  <c r="L9" i="1" l="1"/>
  <c r="V9" i="1"/>
  <c r="L4" i="1"/>
  <c r="V4" i="1"/>
  <c r="L6" i="1"/>
  <c r="V6" i="1"/>
  <c r="L7" i="1"/>
  <c r="V7" i="1"/>
  <c r="L5" i="1"/>
  <c r="V5" i="1"/>
  <c r="L10" i="1"/>
  <c r="V10" i="1"/>
  <c r="L2" i="1"/>
  <c r="AM6" i="1"/>
  <c r="AL12" i="1"/>
  <c r="AM9" i="1"/>
  <c r="Q9" i="1"/>
  <c r="AM10" i="1"/>
  <c r="Q2" i="1"/>
  <c r="R2" i="1"/>
  <c r="R9" i="1"/>
  <c r="Q6" i="1"/>
  <c r="Q10" i="1"/>
  <c r="Q7" i="1"/>
  <c r="Q4" i="1"/>
  <c r="R6" i="1"/>
  <c r="R7" i="1"/>
  <c r="Q5" i="1"/>
  <c r="R10" i="1"/>
  <c r="R4" i="1"/>
  <c r="R5" i="1"/>
  <c r="H8" i="1" a="1"/>
  <c r="H8" i="1" s="1"/>
  <c r="G8" i="1" a="1"/>
  <c r="G8" i="1" s="1"/>
  <c r="F8" i="1" a="1"/>
  <c r="F8" i="1" s="1"/>
  <c r="E8" i="1" a="1"/>
  <c r="E8" i="1" s="1"/>
  <c r="D8" i="1" a="1"/>
  <c r="D8" i="1" s="1"/>
  <c r="H11" i="1" a="1"/>
  <c r="H11" i="1" s="1"/>
  <c r="G11" i="1" a="1"/>
  <c r="G11" i="1" s="1"/>
  <c r="F11" i="1" a="1"/>
  <c r="F11" i="1" s="1"/>
  <c r="E11" i="1" a="1"/>
  <c r="E11" i="1" s="1"/>
  <c r="D11" i="1" a="1"/>
  <c r="D11" i="1" s="1"/>
  <c r="H3" i="1" a="1"/>
  <c r="H3" i="1" s="1"/>
  <c r="G3" i="1" a="1"/>
  <c r="G3" i="1" s="1"/>
  <c r="F3" i="1" a="1"/>
  <c r="F3" i="1" s="1"/>
  <c r="E3" i="1" a="1"/>
  <c r="E3" i="1" s="1"/>
  <c r="D3" i="1" a="1"/>
  <c r="D3" i="1" s="1"/>
  <c r="L11" i="1" l="1"/>
  <c r="V11" i="1"/>
  <c r="L8" i="1"/>
  <c r="V8" i="1"/>
  <c r="L3" i="1"/>
  <c r="V3" i="1"/>
  <c r="AM2" i="1"/>
  <c r="AM8" i="1"/>
  <c r="AM4" i="1"/>
  <c r="AM5" i="1"/>
  <c r="AM7" i="1"/>
  <c r="Q3" i="1"/>
  <c r="Q8" i="1"/>
  <c r="R3" i="1"/>
  <c r="R8" i="1"/>
  <c r="R11" i="1"/>
  <c r="Q11"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06">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7"/>
        </ext>
      </extLst>
    </bk>
    <bk>
      <extLst>
        <ext uri="{3e2802c4-a4d2-4d8b-9148-e3be6c30e623}">
          <xlrd:rvb i="168"/>
        </ext>
      </extLst>
    </bk>
    <bk>
      <extLst>
        <ext uri="{3e2802c4-a4d2-4d8b-9148-e3be6c30e623}">
          <xlrd:rvb i="171"/>
        </ext>
      </extLst>
    </bk>
    <bk>
      <extLst>
        <ext uri="{3e2802c4-a4d2-4d8b-9148-e3be6c30e623}">
          <xlrd:rvb i="172"/>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0"/>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4"/>
        </ext>
      </extLst>
    </bk>
    <bk>
      <extLst>
        <ext uri="{3e2802c4-a4d2-4d8b-9148-e3be6c30e623}">
          <xlrd:rvb i="195"/>
        </ext>
      </extLst>
    </bk>
    <bk>
      <extLst>
        <ext uri="{3e2802c4-a4d2-4d8b-9148-e3be6c30e623}">
          <xlrd:rvb i="197"/>
        </ext>
      </extLst>
    </bk>
    <bk>
      <extLst>
        <ext uri="{3e2802c4-a4d2-4d8b-9148-e3be6c30e623}">
          <xlrd:rvb i="198"/>
        </ext>
      </extLst>
    </bk>
    <bk>
      <extLst>
        <ext uri="{3e2802c4-a4d2-4d8b-9148-e3be6c30e623}">
          <xlrd:rvb i="200"/>
        </ext>
      </extLst>
    </bk>
    <bk>
      <extLst>
        <ext uri="{3e2802c4-a4d2-4d8b-9148-e3be6c30e623}">
          <xlrd:rvb i="201"/>
        </ext>
      </extLst>
    </bk>
    <bk>
      <extLst>
        <ext uri="{3e2802c4-a4d2-4d8b-9148-e3be6c30e623}">
          <xlrd:rvb i="203"/>
        </ext>
      </extLst>
    </bk>
    <bk>
      <extLst>
        <ext uri="{3e2802c4-a4d2-4d8b-9148-e3be6c30e623}">
          <xlrd:rvb i="204"/>
        </ext>
      </extLst>
    </bk>
    <bk>
      <extLst>
        <ext uri="{3e2802c4-a4d2-4d8b-9148-e3be6c30e623}">
          <xlrd:rvb i="206"/>
        </ext>
      </extLst>
    </bk>
    <bk>
      <extLst>
        <ext uri="{3e2802c4-a4d2-4d8b-9148-e3be6c30e623}">
          <xlrd:rvb i="207"/>
        </ext>
      </extLst>
    </bk>
    <bk>
      <extLst>
        <ext uri="{3e2802c4-a4d2-4d8b-9148-e3be6c30e623}">
          <xlrd:rvb i="209"/>
        </ext>
      </extLst>
    </bk>
    <bk>
      <extLst>
        <ext uri="{3e2802c4-a4d2-4d8b-9148-e3be6c30e623}">
          <xlrd:rvb i="210"/>
        </ext>
      </extLst>
    </bk>
    <bk>
      <extLst>
        <ext uri="{3e2802c4-a4d2-4d8b-9148-e3be6c30e623}">
          <xlrd:rvb i="212"/>
        </ext>
      </extLst>
    </bk>
    <bk>
      <extLst>
        <ext uri="{3e2802c4-a4d2-4d8b-9148-e3be6c30e623}">
          <xlrd:rvb i="213"/>
        </ext>
      </extLst>
    </bk>
    <bk>
      <extLst>
        <ext uri="{3e2802c4-a4d2-4d8b-9148-e3be6c30e623}">
          <xlrd:rvb i="215"/>
        </ext>
      </extLst>
    </bk>
    <bk>
      <extLst>
        <ext uri="{3e2802c4-a4d2-4d8b-9148-e3be6c30e623}">
          <xlrd:rvb i="216"/>
        </ext>
      </extLst>
    </bk>
    <bk>
      <extLst>
        <ext uri="{3e2802c4-a4d2-4d8b-9148-e3be6c30e623}">
          <xlrd:rvb i="218"/>
        </ext>
      </extLst>
    </bk>
    <bk>
      <extLst>
        <ext uri="{3e2802c4-a4d2-4d8b-9148-e3be6c30e623}">
          <xlrd:rvb i="219"/>
        </ext>
      </extLst>
    </bk>
    <bk>
      <extLst>
        <ext uri="{3e2802c4-a4d2-4d8b-9148-e3be6c30e623}">
          <xlrd:rvb i="221"/>
        </ext>
      </extLst>
    </bk>
    <bk>
      <extLst>
        <ext uri="{3e2802c4-a4d2-4d8b-9148-e3be6c30e623}">
          <xlrd:rvb i="222"/>
        </ext>
      </extLst>
    </bk>
    <bk>
      <extLst>
        <ext uri="{3e2802c4-a4d2-4d8b-9148-e3be6c30e623}">
          <xlrd:rvb i="224"/>
        </ext>
      </extLst>
    </bk>
    <bk>
      <extLst>
        <ext uri="{3e2802c4-a4d2-4d8b-9148-e3be6c30e623}">
          <xlrd:rvb i="225"/>
        </ext>
      </extLst>
    </bk>
    <bk>
      <extLst>
        <ext uri="{3e2802c4-a4d2-4d8b-9148-e3be6c30e623}">
          <xlrd:rvb i="227"/>
        </ext>
      </extLst>
    </bk>
    <bk>
      <extLst>
        <ext uri="{3e2802c4-a4d2-4d8b-9148-e3be6c30e623}">
          <xlrd:rvb i="228"/>
        </ext>
      </extLst>
    </bk>
    <bk>
      <extLst>
        <ext uri="{3e2802c4-a4d2-4d8b-9148-e3be6c30e623}">
          <xlrd:rvb i="230"/>
        </ext>
      </extLst>
    </bk>
    <bk>
      <extLst>
        <ext uri="{3e2802c4-a4d2-4d8b-9148-e3be6c30e623}">
          <xlrd:rvb i="231"/>
        </ext>
      </extLst>
    </bk>
    <bk>
      <extLst>
        <ext uri="{3e2802c4-a4d2-4d8b-9148-e3be6c30e623}">
          <xlrd:rvb i="233"/>
        </ext>
      </extLst>
    </bk>
    <bk>
      <extLst>
        <ext uri="{3e2802c4-a4d2-4d8b-9148-e3be6c30e623}">
          <xlrd:rvb i="234"/>
        </ext>
      </extLst>
    </bk>
    <bk>
      <extLst>
        <ext uri="{3e2802c4-a4d2-4d8b-9148-e3be6c30e623}">
          <xlrd:rvb i="236"/>
        </ext>
      </extLst>
    </bk>
    <bk>
      <extLst>
        <ext uri="{3e2802c4-a4d2-4d8b-9148-e3be6c30e623}">
          <xlrd:rvb i="237"/>
        </ext>
      </extLst>
    </bk>
    <bk>
      <extLst>
        <ext uri="{3e2802c4-a4d2-4d8b-9148-e3be6c30e623}">
          <xlrd:rvb i="239"/>
        </ext>
      </extLst>
    </bk>
    <bk>
      <extLst>
        <ext uri="{3e2802c4-a4d2-4d8b-9148-e3be6c30e623}">
          <xlrd:rvb i="240"/>
        </ext>
      </extLst>
    </bk>
    <bk>
      <extLst>
        <ext uri="{3e2802c4-a4d2-4d8b-9148-e3be6c30e623}">
          <xlrd:rvb i="242"/>
        </ext>
      </extLst>
    </bk>
    <bk>
      <extLst>
        <ext uri="{3e2802c4-a4d2-4d8b-9148-e3be6c30e623}">
          <xlrd:rvb i="243"/>
        </ext>
      </extLst>
    </bk>
    <bk>
      <extLst>
        <ext uri="{3e2802c4-a4d2-4d8b-9148-e3be6c30e623}">
          <xlrd:rvb i="245"/>
        </ext>
      </extLst>
    </bk>
    <bk>
      <extLst>
        <ext uri="{3e2802c4-a4d2-4d8b-9148-e3be6c30e623}">
          <xlrd:rvb i="246"/>
        </ext>
      </extLst>
    </bk>
    <bk>
      <extLst>
        <ext uri="{3e2802c4-a4d2-4d8b-9148-e3be6c30e623}">
          <xlrd:rvb i="248"/>
        </ext>
      </extLst>
    </bk>
    <bk>
      <extLst>
        <ext uri="{3e2802c4-a4d2-4d8b-9148-e3be6c30e623}">
          <xlrd:rvb i="249"/>
        </ext>
      </extLst>
    </bk>
    <bk>
      <extLst>
        <ext uri="{3e2802c4-a4d2-4d8b-9148-e3be6c30e623}">
          <xlrd:rvb i="251"/>
        </ext>
      </extLst>
    </bk>
    <bk>
      <extLst>
        <ext uri="{3e2802c4-a4d2-4d8b-9148-e3be6c30e623}">
          <xlrd:rvb i="252"/>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8"/>
        </ext>
      </extLst>
    </bk>
    <bk>
      <extLst>
        <ext uri="{3e2802c4-a4d2-4d8b-9148-e3be6c30e623}">
          <xlrd:rvb i="339"/>
        </ext>
      </extLst>
    </bk>
    <bk>
      <extLst>
        <ext uri="{3e2802c4-a4d2-4d8b-9148-e3be6c30e623}">
          <xlrd:rvb i="342"/>
        </ext>
      </extLst>
    </bk>
    <bk>
      <extLst>
        <ext uri="{3e2802c4-a4d2-4d8b-9148-e3be6c30e623}">
          <xlrd:rvb i="343"/>
        </ext>
      </extLst>
    </bk>
    <bk>
      <extLst>
        <ext uri="{3e2802c4-a4d2-4d8b-9148-e3be6c30e623}">
          <xlrd:rvb i="346"/>
        </ext>
      </extLst>
    </bk>
    <bk>
      <extLst>
        <ext uri="{3e2802c4-a4d2-4d8b-9148-e3be6c30e623}">
          <xlrd:rvb i="347"/>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bk>
      <extLst>
        <ext uri="{3e2802c4-a4d2-4d8b-9148-e3be6c30e623}">
          <xlrd:rvb i="358"/>
        </ext>
      </extLst>
    </bk>
    <bk>
      <extLst>
        <ext uri="{3e2802c4-a4d2-4d8b-9148-e3be6c30e623}">
          <xlrd:rvb i="359"/>
        </ext>
      </extLst>
    </bk>
    <bk>
      <extLst>
        <ext uri="{3e2802c4-a4d2-4d8b-9148-e3be6c30e623}">
          <xlrd:rvb i="362"/>
        </ext>
      </extLst>
    </bk>
    <bk>
      <extLst>
        <ext uri="{3e2802c4-a4d2-4d8b-9148-e3be6c30e623}">
          <xlrd:rvb i="363"/>
        </ext>
      </extLst>
    </bk>
    <bk>
      <extLst>
        <ext uri="{3e2802c4-a4d2-4d8b-9148-e3be6c30e623}">
          <xlrd:rvb i="366"/>
        </ext>
      </extLst>
    </bk>
    <bk>
      <extLst>
        <ext uri="{3e2802c4-a4d2-4d8b-9148-e3be6c30e623}">
          <xlrd:rvb i="367"/>
        </ext>
      </extLst>
    </bk>
    <bk>
      <extLst>
        <ext uri="{3e2802c4-a4d2-4d8b-9148-e3be6c30e623}">
          <xlrd:rvb i="370"/>
        </ext>
      </extLst>
    </bk>
    <bk>
      <extLst>
        <ext uri="{3e2802c4-a4d2-4d8b-9148-e3be6c30e623}">
          <xlrd:rvb i="371"/>
        </ext>
      </extLst>
    </bk>
    <bk>
      <extLst>
        <ext uri="{3e2802c4-a4d2-4d8b-9148-e3be6c30e623}">
          <xlrd:rvb i="374"/>
        </ext>
      </extLst>
    </bk>
    <bk>
      <extLst>
        <ext uri="{3e2802c4-a4d2-4d8b-9148-e3be6c30e623}">
          <xlrd:rvb i="375"/>
        </ext>
      </extLst>
    </bk>
    <bk>
      <extLst>
        <ext uri="{3e2802c4-a4d2-4d8b-9148-e3be6c30e623}">
          <xlrd:rvb i="378"/>
        </ext>
      </extLst>
    </bk>
    <bk>
      <extLst>
        <ext uri="{3e2802c4-a4d2-4d8b-9148-e3be6c30e623}">
          <xlrd:rvb i="379"/>
        </ext>
      </extLst>
    </bk>
    <bk>
      <extLst>
        <ext uri="{3e2802c4-a4d2-4d8b-9148-e3be6c30e623}">
          <xlrd:rvb i="382"/>
        </ext>
      </extLst>
    </bk>
    <bk>
      <extLst>
        <ext uri="{3e2802c4-a4d2-4d8b-9148-e3be6c30e623}">
          <xlrd:rvb i="383"/>
        </ext>
      </extLst>
    </bk>
    <bk>
      <extLst>
        <ext uri="{3e2802c4-a4d2-4d8b-9148-e3be6c30e623}">
          <xlrd:rvb i="386"/>
        </ext>
      </extLst>
    </bk>
    <bk>
      <extLst>
        <ext uri="{3e2802c4-a4d2-4d8b-9148-e3be6c30e623}">
          <xlrd:rvb i="387"/>
        </ext>
      </extLst>
    </bk>
  </futureMetadata>
  <cellMetadata count="1">
    <bk>
      <rc t="1" v="0"/>
    </bk>
  </cellMetadata>
  <valueMetadata count="206">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valueMetadata>
</metadata>
</file>

<file path=xl/sharedStrings.xml><?xml version="1.0" encoding="utf-8"?>
<sst xmlns="http://schemas.openxmlformats.org/spreadsheetml/2006/main" count="172" uniqueCount="118">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</sst>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Array" Target="richData/rdarray.xml"/><Relationship Id="rId5" Type="http://schemas.openxmlformats.org/officeDocument/2006/relationships/theme" Target="theme/theme1.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103">
  <a r="1">
    <v t="i">0</v>
  </a>
  <a r="1">
    <v>58.52</v>
  </a>
  <a r="1">
    <v>380.82</v>
  </a>
  <a r="1">
    <v>16.974299999999999</v>
  </a>
  <a r="1">
    <v>55.7</v>
  </a>
  <a r="1">
    <v>1.0662</v>
  </a>
  <a r="1">
    <v>81.239999999999995</v>
  </a>
  <a r="1">
    <v>130.72999999999999</v>
  </a>
  <a r="1">
    <v>33.44</v>
  </a>
  <a r="1">
    <v>12.31</v>
  </a>
  <a r="1">
    <v>24.952500000000001</v>
  </a>
  <a r="1">
    <v>1.2044999999999999</v>
  </a>
  <a r="1">
    <v>0.68020000000000003</v>
  </a>
  <a r="1">
    <v>42.2</v>
  </a>
  <a r="1">
    <v>144.97</v>
  </a>
  <a r="1">
    <v>1.0806</v>
  </a>
  <a r="1">
    <v>23610</v>
  </a>
  <a r="1">
    <v>26.54</v>
  </a>
  <a r="1">
    <v>6.8971999999999998</v>
  </a>
  <a r="1">
    <v>30.728000000000002</v>
  </a>
  <a r="1">
    <v>1269.03</v>
  </a>
  <a r="1">
    <v>48.46</v>
  </a>
  <a r="1">
    <v>101.46</v>
  </a>
  <a r="1">
    <v>28.97</v>
  </a>
  <a r="1">
    <v>1.3412999999999999</v>
  </a>
  <a r="1">
    <v>18.63</v>
  </a>
  <a r="1">
    <v>26.82</v>
  </a>
  <a r="1">
    <v>46.44</v>
  </a>
  <a r="1">
    <v>4.4000000000000004</v>
  </a>
  <a r="1">
    <v>42.58</v>
  </a>
  <a r="1">
    <v>56.33</v>
  </a>
  <a r="1">
    <v>98.01</v>
  </a>
  <a r="1">
    <v>34.54</v>
  </a>
  <a r="1">
    <v>43.74</v>
  </a>
  <a r="1">
    <v>15.09</v>
  </a>
  <a r="1">
    <v>17.97</v>
  </a>
  <a r="1">
    <v>15.7</v>
  </a>
  <a r="1">
    <v>15570</v>
  </a>
  <a r="1">
    <v>82.745000000000005</v>
  </a>
  <a r="1">
    <v>38.46</v>
  </a>
  <a r="1">
    <v>7.35</v>
  </a>
  <a r="1">
    <v>5.3632999999999997</v>
  </a>
  <a r="1">
    <v>70.995500000000007</v>
  </a>
  <a r="1">
    <v>226.4</v>
  </a>
  <a r="1">
    <v>54.7</v>
  </a>
  <a r="1">
    <v>18.712</v>
  </a>
  <a r="1">
    <v>22.58</v>
  </a>
  <a r="1">
    <v>0.73660000000000003</v>
  </a>
  <a r="1">
    <v>0.63139999999999996</v>
  </a>
  <a r="1">
    <v>32.700000000000003</v>
  </a>
  <a r="1">
    <v>37.76</v>
  </a>
  <a r="1">
    <v>21.52</v>
  </a>
  <a r="1">
    <v>24.34</v>
  </a>
  <a r="1">
    <v>33.18</v>
  </a>
  <a r="1">
    <v>14.87</v>
  </a>
  <a r="1">
    <v>50.34</v>
  </a>
  <a r="1">
    <v>37.97</v>
  </a>
  <a r="1">
    <v>121.54</v>
  </a>
  <a r="1">
    <v>27.41</v>
  </a>
  <a r="1">
    <v>21.97</v>
  </a>
  <a r="1">
    <v>20.8</v>
  </a>
  <a r="1">
    <v>26.33</v>
  </a>
  <a r="1">
    <v>56.08</v>
  </a>
  <a r="1">
    <v>41.9</v>
  </a>
  <a r="1">
    <v>55.43</v>
  </a>
  <a r="1">
    <v>10.119999999999999</v>
  </a>
  <a r="1">
    <v>212.62</v>
  </a>
  <a r="1">
    <v>47.86</v>
  </a>
  <a r="1">
    <v>19.760000000000002</v>
  </a>
  <a r="1">
    <v>49.11</v>
  </a>
  <a r="1">
    <v>25.15</v>
  </a>
  <a r="1">
    <v>40.36</v>
  </a>
  <a r="1">
    <v>76.09</v>
  </a>
  <a r="1">
    <v>96.53</v>
  </a>
  <a r="1">
    <v>22.84</v>
  </a>
  <a r="1">
    <v>14.1</v>
  </a>
  <a r="1">
    <v>97.56</v>
  </a>
  <a r="1">
    <v>115.23</v>
  </a>
  <a r="1">
    <v>47.42</v>
  </a>
  <a r="1">
    <v>182.5</v>
  </a>
  <a r="1">
    <v>151.6</v>
  </a>
  <a r="1">
    <v>349.99</v>
  </a>
  <a r="1">
    <v>58.33</v>
  </a>
  <a r="1">
    <v>39.4</v>
  </a>
  <a r="1">
    <v>66.22</v>
  </a>
  <a r="1">
    <v>30.46</v>
  </a>
  <a r="1">
    <v>22.67</v>
  </a>
  <a r="1">
    <v>39.53</v>
  </a>
  <a r="1">
    <v>43.63</v>
  </a>
  <a r="1">
    <v>130.24</v>
  </a>
  <a r="1">
    <v>21.47</v>
  </a>
  <a r="1">
    <v>66.010000000000005</v>
  </a>
  <a r="1">
    <v>24.46</v>
  </a>
  <a r="1">
    <v>8.64</v>
  </a>
  <a r="1">
    <v>77.72</v>
  </a>
  <a r="1">
    <v>38.22</v>
  </a>
  <a r="1">
    <v>264.48</v>
  </a>
  <a r="1">
    <v>25.89</v>
  </a>
  <a r="1">
    <v>19.260000000000002</v>
  </a>
  <a r="1">
    <v>32.54</v>
  </a>
  <a r="1">
    <v>30.77</v>
  </a>
  <a r="1">
    <v>18.82</v>
  </a>
  <a r="1">
    <v>22.42</v>
  </a>
</arrayData>
</file>

<file path=xl/richData/rdrichvalue.xml><?xml version="1.0" encoding="utf-8"?>
<rvData xmlns="http://schemas.microsoft.com/office/spreadsheetml/2017/richdata" count="490">
  <rv s="0">
    <v>https://www.bing.com/financeapi/forcetrigger?t=a1yh6h&amp;q=ARCX%3aNGE&amp;form=skydnc</v>
    <v>Learn more on Bing</v>
  </rv>
  <rv s="1">
    <v>en-GB</v>
    <v>a1yh6h</v>
    <v>268435456</v>
    <v>1</v>
    <v>Powered by Refinitiv</v>
    <v>0</v>
    <v>Glbl X MSCI Nigeria ETF (ARCX:NGE)</v>
    <v>2</v>
    <v>3</v>
    <v>Finance</v>
    <v>4</v>
    <v>10.86</v>
    <v>7.28</v>
    <v>0.45989999999999998</v>
    <v>0.06</v>
    <v>6.3160000000000004E-3</v>
    <v>USD</v>
    <v>NYSE Arca</v>
    <v>ARCX</v>
    <v>8.3000000000000001E-3</v>
    <v>9.65</v>
    <v>ETF</v>
    <v>45051.826686481247</v>
    <v>0</v>
    <v>9.4700000000000006</v>
    <v>42704991.100000001</v>
    <v>Glbl X MSCI Nigeria ETF</v>
    <v>9.4700000000000006</v>
    <v>9.5</v>
    <v>9.56</v>
    <v>NGE</v>
    <v>Glbl X MSCI Nigeria ETF (ARCX:NGE)</v>
    <v>15986</v>
    <v>24422</v>
  </rv>
  <rv s="2">
    <v>1</v>
  </rv>
  <rv s="3">
    <fb>44929</fb>
    <v>5</v>
  </rv>
  <rv s="3">
    <fb>7.35</fb>
    <v>6</v>
  </rv>
  <rv s="0">
    <v>https://www.bing.com/financeapi/forcetrigger?t=a1sgvh&amp;q=ARCX%3aEWW&amp;form=skydnc</v>
    <v>Learn more on Bing</v>
  </rv>
  <rv s="1">
    <v>en-GB</v>
    <v>a1sgvh</v>
    <v>268435456</v>
    <v>1</v>
    <v>Powered by Refinitiv</v>
    <v>0</v>
    <v>iShares:MSCI Mexico (ARCX:EWW)</v>
    <v>2</v>
    <v>3</v>
    <v>Finance</v>
    <v>4</v>
    <v>61.62</v>
    <v>43.65</v>
    <v>0.6552</v>
    <v>0.66</v>
    <v>1.0895999999999999E-2</v>
    <v>USD</v>
    <v>NYSE Arca</v>
    <v>ARCX</v>
    <v>5.0000000000000001E-3</v>
    <v>61.44</v>
    <v>ETF</v>
    <v>45051.833024385938</v>
    <v>5</v>
    <v>60.78</v>
    <v>1289225296.74</v>
    <v>iShares:MSCI Mexico</v>
    <v>60.92</v>
    <v>60.57</v>
    <v>61.23</v>
    <v>EWW</v>
    <v>iShares:MSCI Mexico (ARCX:EWW)</v>
    <v>1437147</v>
    <v>1718487</v>
  </rv>
  <rv s="2">
    <v>6</v>
  </rv>
  <rv s="3">
    <fb>50.34</fb>
    <v>6</v>
  </rv>
  <rv s="0">
    <v>https://www.bing.com/financeapi/forcetrigger?t=a1rtww&amp;q=ARCX%3aEIRL&amp;form=skydnc</v>
    <v>Learn more on Bing</v>
  </rv>
  <rv s="1">
    <v>en-GB</v>
    <v>a1rtww</v>
    <v>268435456</v>
    <v>1</v>
    <v>Powered by Refinitiv</v>
    <v>0</v>
    <v>iShares:MSCI Ireland (ARCX:EIRL)</v>
    <v>2</v>
    <v>3</v>
    <v>Finance</v>
    <v>4</v>
    <v>56.699199999999998</v>
    <v>36.380000000000003</v>
    <v>1.1175999999999999</v>
    <v>0.87229999999999996</v>
    <v>1.5795E-2</v>
    <v>USD</v>
    <v>NYSE Arca</v>
    <v>ARCX</v>
    <v>5.0000000000000001E-3</v>
    <v>56.14</v>
    <v>ETF</v>
    <v>45051.831464085153</v>
    <v>9</v>
    <v>55.56</v>
    <v>92716060.439999998</v>
    <v>iShares:MSCI Ireland</v>
    <v>56.04</v>
    <v>55.225900000000003</v>
    <v>56.098199999999999</v>
    <v>EIRL</v>
    <v>iShares:MSCI Ireland (ARCX:EIRL)</v>
    <v>3306</v>
    <v>35540</v>
  </rv>
  <rv s="2">
    <v>10</v>
  </rv>
  <rv s="3">
    <fb>46.44</fb>
    <v>6</v>
  </rv>
  <rv s="0">
    <v>https://www.bing.com/financeapi/forcetrigger?t=a1nplh&amp;q=ARCX%3aARGT&amp;form=skydnc</v>
    <v>Learn more on Bing</v>
  </rv>
  <rv s="1">
    <v>en-GB</v>
    <v>a1nplh</v>
    <v>268435456</v>
    <v>1</v>
    <v>Powered by Refinitiv</v>
    <v>0</v>
    <v>Glbl X MSCI Argnt ETF (ARCX:ARGT)</v>
    <v>2</v>
    <v>3</v>
    <v>Finance</v>
    <v>4</v>
    <v>41.96</v>
    <v>23.29</v>
    <v>0.87649999999999995</v>
    <v>1.4240999999999999</v>
    <v>3.7166999999999999E-2</v>
    <v>USD</v>
    <v>NYSE Arca</v>
    <v>ARCX</v>
    <v>5.8999999999999999E-3</v>
    <v>39.99</v>
    <v>ETF</v>
    <v>45051.830774652342</v>
    <v>13</v>
    <v>38.864800000000002</v>
    <v>48303104.659999996</v>
    <v>Glbl X MSCI Argnt ETF</v>
    <v>38.864800000000002</v>
    <v>38.315899999999999</v>
    <v>39.74</v>
    <v>ARGT</v>
    <v>Glbl X MSCI Argnt ETF (ARCX:ARGT)</v>
    <v>4139</v>
    <v>9021</v>
  </rv>
  <rv s="2">
    <v>14</v>
  </rv>
  <rv s="3">
    <fb>33.18</fb>
    <v>6</v>
  </rv>
  <rv s="0">
    <v>https://www.bing.com/financeapi/forcetrigger?t=a1sg5r&amp;q=ARCX%3aEWP&amp;form=skydnc</v>
    <v>Learn more on Bing</v>
  </rv>
  <rv s="1">
    <v>en-GB</v>
    <v>a1sg5r</v>
    <v>268435456</v>
    <v>1</v>
    <v>Powered by Refinitiv</v>
    <v>0</v>
    <v>iShares:MSCI Spain (ARCX:EWP)</v>
    <v>2</v>
    <v>3</v>
    <v>Finance</v>
    <v>4</v>
    <v>29.18</v>
    <v>19.27</v>
    <v>1.0927</v>
    <v>0.33</v>
    <v>1.1781999999999999E-2</v>
    <v>USD</v>
    <v>NYSE Arca</v>
    <v>ARCX</v>
    <v>5.0000000000000001E-3</v>
    <v>28.395</v>
    <v>ETF</v>
    <v>45051.832905520314</v>
    <v>17</v>
    <v>28.04</v>
    <v>574558550.44000006</v>
    <v>iShares:MSCI Spain</v>
    <v>28.04</v>
    <v>28.01</v>
    <v>28.34</v>
    <v>EWP</v>
    <v>iShares:MSCI Spain (ARCX:EWP)</v>
    <v>109707</v>
    <v>542367</v>
  </rv>
  <rv s="2">
    <v>18</v>
  </rv>
  <rv s="3">
    <fb>24.34</fb>
    <v>6</v>
  </rv>
  <rv s="0">
    <v>https://www.bing.com/financeapi/forcetrigger?t=a1sg8m&amp;q=ARCX%3aEWQ&amp;form=skydnc</v>
    <v>Learn more on Bing</v>
  </rv>
  <rv s="1">
    <v>en-GB</v>
    <v>a1sg8m</v>
    <v>268435456</v>
    <v>1</v>
    <v>Powered by Refinitiv</v>
    <v>0</v>
    <v>iShares:MSCI France (ARCX:EWQ)</v>
    <v>2</v>
    <v>3</v>
    <v>Finance</v>
    <v>4</v>
    <v>39.950000000000003</v>
    <v>26.26</v>
    <v>1.1536</v>
    <v>0.57499999999999996</v>
    <v>1.4793000000000001E-2</v>
    <v>USD</v>
    <v>NYSE Arca</v>
    <v>ARCX</v>
    <v>7.6E-3</v>
    <v>39.520000000000003</v>
    <v>ETF</v>
    <v>45051.833044050778</v>
    <v>21</v>
    <v>39.020000000000003</v>
    <v>1075521866.49</v>
    <v>iShares:MSCI France</v>
    <v>39.06</v>
    <v>38.869999999999997</v>
    <v>39.445</v>
    <v>EWQ</v>
    <v>iShares:MSCI France (ARCX:EWQ)</v>
    <v>856898</v>
    <v>870203</v>
  </rv>
  <rv s="2">
    <v>22</v>
  </rv>
  <rv s="3">
    <fb>33.44</fb>
    <v>6</v>
  </rv>
  <rv s="0">
    <v>https://www.bing.com/financeapi/forcetrigger?t=a1u68m&amp;q=ARCX%3aGREK&amp;form=skydnc</v>
    <v>Learn more on Bing</v>
  </rv>
  <rv s="1">
    <v>en-GB</v>
    <v>a1u68m</v>
    <v>268435456</v>
    <v>1</v>
    <v>Powered by Refinitiv</v>
    <v>0</v>
    <v>Glbl X MSCI Greece (ARCX:GREK)</v>
    <v>2</v>
    <v>3</v>
    <v>Finance</v>
    <v>4</v>
    <v>33.119999999999997</v>
    <v>20.74</v>
    <v>1.1603000000000001</v>
    <v>0.37</v>
    <v>1.1672E-2</v>
    <v>USD</v>
    <v>NYSE Arca</v>
    <v>ARCX</v>
    <v>5.6999999999999993E-3</v>
    <v>32.200000000000003</v>
    <v>ETF</v>
    <v>45051.832943726564</v>
    <v>25</v>
    <v>31.79</v>
    <v>158022573.83000001</v>
    <v>Glbl X MSCI Greece</v>
    <v>31.91</v>
    <v>31.7</v>
    <v>32.07</v>
    <v>GREK</v>
    <v>Glbl X MSCI Greece (ARCX:GREK)</v>
    <v>19911</v>
    <v>80064</v>
  </rv>
  <rv s="2">
    <v>26</v>
  </rv>
  <rv s="3">
    <fb>26.82</fb>
    <v>6</v>
  </rv>
  <rv s="0">
    <v>https://www.bing.com/financeapi/forcetrigger?t=a1sf9c&amp;q=ARCX%3aEWG&amp;form=skydnc</v>
    <v>Learn more on Bing</v>
  </rv>
  <rv s="1">
    <v>en-GB</v>
    <v>a1sf9c</v>
    <v>268435456</v>
    <v>1</v>
    <v>Powered by Refinitiv</v>
    <v>0</v>
    <v>iShares:MSCI Germany (ARCX:EWG)</v>
    <v>2</v>
    <v>3</v>
    <v>Finance</v>
    <v>4</v>
    <v>29.56</v>
    <v>19.350000000000001</v>
    <v>1.2243999999999999</v>
    <v>0.4</v>
    <v>1.3755E-2</v>
    <v>USD</v>
    <v>NYSE Arca</v>
    <v>ARCX</v>
    <v>5.0000000000000001E-3</v>
    <v>29.557500000000001</v>
    <v>ETF</v>
    <v>45051.833134003908</v>
    <v>29</v>
    <v>29.23</v>
    <v>1809876660.3199999</v>
    <v>iShares:MSCI Germany</v>
    <v>29.25</v>
    <v>29.08</v>
    <v>29.48</v>
    <v>EWG</v>
    <v>iShares:MSCI Germany (ARCX:EWG)</v>
    <v>803968</v>
    <v>1981997</v>
  </rv>
  <rv s="2">
    <v>30</v>
  </rv>
  <rv s="3">
    <fb>25.15</fb>
    <v>6</v>
  </rv>
  <rv s="0">
    <v>https://www.bing.com/financeapi/forcetrigger?t=a1sgk2&amp;q=ARCX%3aEWT&amp;form=skydnc</v>
    <v>Learn more on Bing</v>
  </rv>
  <rv s="1">
    <v>en-GB</v>
    <v>a1sgk2</v>
    <v>268435456</v>
    <v>1</v>
    <v>Powered by Refinitiv</v>
    <v>0</v>
    <v>iShares:MSCI Taiwan (ARCX:EWT)</v>
    <v>2</v>
    <v>3</v>
    <v>Finance</v>
    <v>4</v>
    <v>57.5</v>
    <v>39.75</v>
    <v>1.1475</v>
    <v>0.67</v>
    <v>1.5318E-2</v>
    <v>USD</v>
    <v>NYSE Arca</v>
    <v>ARCX</v>
    <v>5.7999999999999996E-3</v>
    <v>44.5</v>
    <v>ETF</v>
    <v>45051.833116747657</v>
    <v>33</v>
    <v>43.98</v>
    <v>3994323165.6500001</v>
    <v>iShares:MSCI Taiwan</v>
    <v>44.04</v>
    <v>43.74</v>
    <v>44.41</v>
    <v>EWT</v>
    <v>iShares:MSCI Taiwan (ARCX:EWT)</v>
    <v>3511949</v>
    <v>2368769</v>
  </rv>
  <rv s="2">
    <v>34</v>
  </rv>
  <rv s="3">
    <fb>40.36</fb>
    <v>6</v>
  </rv>
  <rv s="0">
    <v>https://www.bing.com/financeapi/forcetrigger?t=a1sfz2&amp;q=ARCX%3aEWN&amp;form=skydnc</v>
    <v>Learn more on Bing</v>
  </rv>
  <rv s="1">
    <v>en-GB</v>
    <v>a1sfz2</v>
    <v>268435456</v>
    <v>1</v>
    <v>Powered by Refinitiv</v>
    <v>0</v>
    <v>iShares:MSCI Netherlands (ARCX:EWN)</v>
    <v>2</v>
    <v>3</v>
    <v>Finance</v>
    <v>4</v>
    <v>43.67</v>
    <v>28.67</v>
    <v>1.0402</v>
    <v>0.76</v>
    <v>1.8287000000000001E-2</v>
    <v>USD</v>
    <v>NYSE Arca</v>
    <v>ARCX</v>
    <v>5.0000000000000001E-3</v>
    <v>42.4</v>
    <v>ETF</v>
    <v>45051.831284756248</v>
    <v>37</v>
    <v>41.79</v>
    <v>291680093.56</v>
    <v>iShares:MSCI Netherlands</v>
    <v>41.79</v>
    <v>41.56</v>
    <v>42.32</v>
    <v>EWN</v>
    <v>iShares:MSCI Netherlands (ARCX:EWN)</v>
    <v>34552</v>
    <v>84001</v>
  </rv>
  <rv s="2">
    <v>38</v>
  </rv>
  <rv s="3">
    <fb>37.97</fb>
    <v>6</v>
  </rv>
  <rv s="0">
    <v>https://www.bing.com/financeapi/forcetrigger?t=a1sfhw&amp;q=ARCX%3aEWI&amp;form=skydnc</v>
    <v>Learn more on Bing</v>
  </rv>
  <rv s="1">
    <v>en-GB</v>
    <v>a1sfhw</v>
    <v>268435456</v>
    <v>1</v>
    <v>Powered by Refinitiv</v>
    <v>0</v>
    <v>iShares:MSCI Italy (ARCX:EWI)</v>
    <v>2</v>
    <v>3</v>
    <v>Finance</v>
    <v>4</v>
    <v>32.090000000000003</v>
    <v>20.99</v>
    <v>1.1772</v>
    <v>0.80500000000000005</v>
    <v>2.5793E-2</v>
    <v>USD</v>
    <v>NYSE Arca</v>
    <v>ARCX</v>
    <v>5.0000000000000001E-3</v>
    <v>32.090000000000003</v>
    <v>ETF</v>
    <v>45051.832932476565</v>
    <v>41</v>
    <v>31.63</v>
    <v>320224709.12</v>
    <v>iShares:MSCI Italy</v>
    <v>31.63</v>
    <v>31.21</v>
    <v>32.015000000000001</v>
    <v>EWI</v>
    <v>iShares:MSCI Italy (ARCX:EWI)</v>
    <v>171689</v>
    <v>401415</v>
  </rv>
  <rv s="2">
    <v>42</v>
  </rv>
  <rv s="3">
    <fb>27.41</fb>
    <v>6</v>
  </rv>
  <rv s="0">
    <v>https://www.bing.com/financeapi/forcetrigger?t=a1sh27&amp;q=ARCX%3aEWY&amp;form=skydnc</v>
    <v>Learn more on Bing</v>
  </rv>
  <rv s="1">
    <v>en-GB</v>
    <v>a1sh27</v>
    <v>268435456</v>
    <v>1</v>
    <v>Powered by Refinitiv</v>
    <v>0</v>
    <v>iShares:MSCI S Korea (ARCX:EWY)</v>
    <v>2</v>
    <v>3</v>
    <v>Finance</v>
    <v>4</v>
    <v>68.81</v>
    <v>47.19</v>
    <v>1.4483999999999999</v>
    <v>1.04</v>
    <v>1.7173000000000001E-2</v>
    <v>USD</v>
    <v>NYSE Arca</v>
    <v>ARCX</v>
    <v>5.7999999999999996E-3</v>
    <v>61.72</v>
    <v>ETF</v>
    <v>45051.833072777343</v>
    <v>45</v>
    <v>60.85</v>
    <v>3311997085.3200002</v>
    <v>iShares:MSCI S Korea</v>
    <v>60.91</v>
    <v>60.56</v>
    <v>61.6</v>
    <v>EWY</v>
    <v>iShares:MSCI S Korea (ARCX:EWY)</v>
    <v>2162182</v>
    <v>2808627</v>
  </rv>
  <rv s="2">
    <v>46</v>
  </rv>
  <rv s="3">
    <fb>55.43</fb>
    <v>6</v>
  </rv>
  <rv s="0">
    <v>https://www.bing.com/financeapi/forcetrigger?t=a1rloc&amp;q=BATS%3aECH&amp;form=skydnc</v>
    <v>Learn more on Bing</v>
  </rv>
  <rv s="1">
    <v>en-GB</v>
    <v>a1rloc</v>
    <v>268435456</v>
    <v>1</v>
    <v>Powered by Refinitiv</v>
    <v>0</v>
    <v>iShares:MSCI Chile (BATS:ECH)</v>
    <v>2</v>
    <v>3</v>
    <v>Finance</v>
    <v>4</v>
    <v>30.99</v>
    <v>21.74</v>
    <v>0.76839999999999997</v>
    <v>0.66990000000000005</v>
    <v>2.3504999999999998E-2</v>
    <v>USD</v>
    <v>CBOE BZX Exchange</v>
    <v>BATS</v>
    <v>5.7999999999999996E-3</v>
    <v>29.18</v>
    <v>ETF</v>
    <v>45051.833064525003</v>
    <v>49</v>
    <v>28.65</v>
    <v>532096347.94999999</v>
    <v>iShares:MSCI Chile</v>
    <v>28.7</v>
    <v>28.5</v>
    <v>29.169899999999998</v>
    <v>ECH</v>
    <v>iShares:MSCI Chile (BATS:ECH)</v>
    <v>385594</v>
    <v>1173395</v>
  </rv>
  <rv s="2">
    <v>50</v>
  </rv>
  <rv s="3">
    <fb>26.33</fb>
    <v>6</v>
  </rv>
  <rv s="0">
    <v>https://www.bing.com/financeapi/forcetrigger?t=a23hqh&amp;q=ARCX%3aSPY&amp;form=skydnc</v>
    <v>Learn more on Bing</v>
  </rv>
  <rv s="1">
    <v>en-GB</v>
    <v>a23hqh</v>
    <v>268435456</v>
    <v>1</v>
    <v>Powered by Refinitiv</v>
    <v>0</v>
    <v>SPDR S&amp;P 500 ETF (ARCX:SPY)</v>
    <v>2</v>
    <v>3</v>
    <v>Finance</v>
    <v>4</v>
    <v>431.73</v>
    <v>348.11</v>
    <v>0.99839999999999995</v>
    <v>7.23</v>
    <v>1.7846000000000001E-2</v>
    <v>USD</v>
    <v>NYSE Arca</v>
    <v>ARCX</v>
    <v>8.9999999999999998E-4</v>
    <v>413.72</v>
    <v>ETF</v>
    <v>45051.833140185154</v>
    <v>53</v>
    <v>408.64</v>
    <v>374827856779.72998</v>
    <v>SPDR S&amp;P 500 ETF</v>
    <v>408.79</v>
    <v>405.13</v>
    <v>412.36</v>
    <v>SPY</v>
    <v>SPDR S&amp;P 500 ETF (ARCX:SPY)</v>
    <v>72470445</v>
    <v>74415908</v>
  </rv>
  <rv s="2">
    <v>54</v>
  </rv>
  <rv s="3">
    <fb>380.82</fb>
    <v>6</v>
  </rv>
  <rv s="0">
    <v>https://www.bing.com/financeapi/forcetrigger?t=a1sf3m&amp;q=ARCX%3aEWD&amp;form=skydnc</v>
    <v>Learn more on Bing</v>
  </rv>
  <rv s="1">
    <v>en-GB</v>
    <v>a1sf3m</v>
    <v>268435456</v>
    <v>1</v>
    <v>Powered by Refinitiv</v>
    <v>0</v>
    <v>iShares:MSCI Sweden (ARCX:EWD)</v>
    <v>2</v>
    <v>3</v>
    <v>Finance</v>
    <v>4</v>
    <v>37.58</v>
    <v>26.01</v>
    <v>1.1436999999999999</v>
    <v>0.59</v>
    <v>1.6129000000000001E-2</v>
    <v>USD</v>
    <v>NYSE Arca</v>
    <v>ARCX</v>
    <v>5.4000000000000003E-3</v>
    <v>37.22</v>
    <v>ETF</v>
    <v>45051.833111515625</v>
    <v>57</v>
    <v>36.64</v>
    <v>287534237.26999998</v>
    <v>iShares:MSCI Sweden</v>
    <v>36.67</v>
    <v>36.58</v>
    <v>37.17</v>
    <v>EWD</v>
    <v>iShares:MSCI Sweden (ARCX:EWD)</v>
    <v>80709</v>
    <v>231129</v>
  </rv>
  <rv s="2">
    <v>58</v>
  </rv>
  <rv s="3">
    <fb>32.700000000000003</fb>
    <v>6</v>
  </rv>
  <rv s="0">
    <v>https://www.bing.com/financeapi/forcetrigger?t=a1rmz2&amp;q=BATS%3aEDEN&amp;form=skydnc</v>
    <v>Learn more on Bing</v>
  </rv>
  <rv s="1">
    <v>en-GB</v>
    <v>a1rmz2</v>
    <v>268435456</v>
    <v>1</v>
    <v>Powered by Refinitiv</v>
    <v>0</v>
    <v>iShares:MSCI Denmark (BATS:EDEN)</v>
    <v>2</v>
    <v>3</v>
    <v>Finance</v>
    <v>4</v>
    <v>111.35</v>
    <v>73.02</v>
    <v>1.0108999999999999</v>
    <v>0.998</v>
    <v>9.2290000000000011E-3</v>
    <v>USD</v>
    <v>CBOE BZX Exchange</v>
    <v>BATS</v>
    <v>5.3E-3</v>
    <v>109.36</v>
    <v>ETF</v>
    <v>45051.829774235935</v>
    <v>61</v>
    <v>109.14</v>
    <v>253019770.97</v>
    <v>iShares:MSCI Denmark</v>
    <v>109.36</v>
    <v>108.142</v>
    <v>109.14</v>
    <v>EDEN</v>
    <v>iShares:MSCI Denmark (BATS:EDEN)</v>
    <v>11025</v>
    <v>27475</v>
  </rv>
  <rv s="2">
    <v>62</v>
  </rv>
  <rv s="3">
    <fb>98.01</fb>
    <v>6</v>
  </rv>
  <rv s="0">
    <v>https://www.bing.com/financeapi/forcetrigger?t=a1sfkr&amp;q=ARCX%3aEWJ&amp;form=skydnc</v>
    <v>Learn more on Bing</v>
  </rv>
  <rv s="1">
    <v>en-GB</v>
    <v>a1sfkr</v>
    <v>268435456</v>
    <v>1</v>
    <v>Powered by Refinitiv</v>
    <v>0</v>
    <v>iShares:MSCI Japan (ARCX:EWJ)</v>
    <v>2</v>
    <v>3</v>
    <v>Finance</v>
    <v>4</v>
    <v>59.62</v>
    <v>47.64</v>
    <v>1.01</v>
    <v>0.79</v>
    <v>1.3448999999999999E-2</v>
    <v>USD</v>
    <v>NYSE Arca</v>
    <v>ARCX</v>
    <v>5.0000000000000001E-3</v>
    <v>59.62</v>
    <v>ETF</v>
    <v>45051.833136399997</v>
    <v>65</v>
    <v>59.03</v>
    <v>10098718642.200001</v>
    <v>iShares:MSCI Japan</v>
    <v>59.034999999999997</v>
    <v>58.74</v>
    <v>59.53</v>
    <v>EWJ</v>
    <v>iShares:MSCI Japan (ARCX:EWJ)</v>
    <v>6754633</v>
    <v>5445758</v>
  </rv>
  <rv s="2">
    <v>66</v>
  </rv>
  <rv s="3">
    <fb>54.7</fb>
    <v>6</v>
  </rv>
  <rv s="0">
    <v>https://www.bing.com/financeapi/forcetrigger?t=a1sfqh&amp;q=ARCX%3aEWL&amp;form=skydnc</v>
    <v>Learn more on Bing</v>
  </rv>
  <rv s="1">
    <v>en-GB</v>
    <v>a1sfqh</v>
    <v>268435456</v>
    <v>1</v>
    <v>Powered by Refinitiv</v>
    <v>0</v>
    <v>iShares:MSCI Switzerland (ARCX:EWL)</v>
    <v>2</v>
    <v>3</v>
    <v>Finance</v>
    <v>4</v>
    <v>48.935000000000002</v>
    <v>36.015000000000001</v>
    <v>0.73380000000000001</v>
    <v>0.26</v>
    <v>5.365E-3</v>
    <v>USD</v>
    <v>NYSE Arca</v>
    <v>ARCX</v>
    <v>5.0000000000000001E-3</v>
    <v>48.774999999999999</v>
    <v>ETF</v>
    <v>45051.833131342188</v>
    <v>69</v>
    <v>48.25</v>
    <v>1226527093.5699999</v>
    <v>iShares:MSCI Switzerland</v>
    <v>48.35</v>
    <v>48.46</v>
    <v>48.72</v>
    <v>EWL</v>
    <v>iShares:MSCI Switzerland (ARCX:EWL)</v>
    <v>410704</v>
    <v>1188695</v>
  </rv>
  <rv s="2">
    <v>70</v>
  </rv>
  <rv s="3">
    <fb>42.58</fb>
    <v>6</v>
  </rv>
  <rv s="0">
    <v>https://www.bing.com/financeapi/forcetrigger?t=a1sh52&amp;q=ARCX%3aEWZ&amp;form=skydnc</v>
    <v>Learn more on Bing</v>
  </rv>
  <rv s="1">
    <v>en-GB</v>
    <v>a1sh52</v>
    <v>268435456</v>
    <v>1</v>
    <v>Powered by Refinitiv</v>
    <v>0</v>
    <v>iShares:MSCI Brazil (ARCX:EWZ)</v>
    <v>2</v>
    <v>3</v>
    <v>Finance</v>
    <v>4</v>
    <v>35.924999999999997</v>
    <v>25</v>
    <v>1.1544000000000001</v>
    <v>1.085</v>
    <v>3.9211999999999997E-2</v>
    <v>USD</v>
    <v>NYSE Arca</v>
    <v>ARCX</v>
    <v>5.7999999999999996E-3</v>
    <v>28.87</v>
    <v>ETF</v>
    <v>45051.833137152345</v>
    <v>73</v>
    <v>27.89</v>
    <v>4505920117.79</v>
    <v>iShares:MSCI Brazil</v>
    <v>28</v>
    <v>27.67</v>
    <v>28.754999999999999</v>
    <v>EWZ</v>
    <v>iShares:MSCI Brazil (ARCX:EWZ)</v>
    <v>33937922</v>
    <v>24531894</v>
  </rv>
  <rv s="2">
    <v>74</v>
  </rv>
  <rv s="3">
    <fb>25.89</fb>
    <v>6</v>
  </rv>
  <rv s="0">
    <v>https://www.bing.com/financeapi/forcetrigger?t=a1sg2w&amp;q=ARCX%3aEWO&amp;form=skydnc</v>
    <v>Learn more on Bing</v>
  </rv>
  <rv s="1">
    <v>en-GB</v>
    <v>a1sg2w</v>
    <v>268435456</v>
    <v>1</v>
    <v>Powered by Refinitiv</v>
    <v>0</v>
    <v>iShares:MSCI Austria (ARCX:EWO)</v>
    <v>2</v>
    <v>3</v>
    <v>Finance</v>
    <v>4</v>
    <v>22.15</v>
    <v>15.28</v>
    <v>1.1673</v>
    <v>0.31900000000000001</v>
    <v>1.5523E-2</v>
    <v>USD</v>
    <v>NYSE Arca</v>
    <v>ARCX</v>
    <v>5.0000000000000001E-3</v>
    <v>20.869</v>
    <v>ETF</v>
    <v>45051.828455126561</v>
    <v>77</v>
    <v>20.869</v>
    <v>53813330.289999999</v>
    <v>iShares:MSCI Austria</v>
    <v>20.869</v>
    <v>20.55</v>
    <v>20.869</v>
    <v>EWO</v>
    <v>iShares:MSCI Austria (ARCX:EWO)</v>
    <v>1593</v>
    <v>15866</v>
  </rv>
  <rv s="2">
    <v>78</v>
  </rv>
  <rv s="3">
    <fb>19.260000000000002</fb>
    <v>6</v>
  </rv>
  <rv s="0">
    <v>https://www.bing.com/financeapi/forcetrigger?t=a1sezr&amp;q=ARCX%3aEWC&amp;form=skydnc</v>
    <v>Learn more on Bing</v>
  </rv>
  <rv s="1">
    <v>en-GB</v>
    <v>a1sezr</v>
    <v>268435456</v>
    <v>1</v>
    <v>Powered by Refinitiv</v>
    <v>0</v>
    <v>iShares:MSCI Canada (ARCX:EWC)</v>
    <v>2</v>
    <v>3</v>
    <v>Finance</v>
    <v>4</v>
    <v>38.594999999999999</v>
    <v>29.55</v>
    <v>1.0858000000000001</v>
    <v>0.93500000000000005</v>
    <v>2.7101E-2</v>
    <v>USD</v>
    <v>NYSE Arca</v>
    <v>ARCX</v>
    <v>5.0000000000000001E-3</v>
    <v>35.53</v>
    <v>ETF</v>
    <v>45051.833092175781</v>
    <v>81</v>
    <v>34.89</v>
    <v>3469721412.1300001</v>
    <v>iShares:MSCI Canada</v>
    <v>34.92</v>
    <v>34.5</v>
    <v>35.435000000000002</v>
    <v>EWC</v>
    <v>iShares:MSCI Canada (ARCX:EWC)</v>
    <v>1342384</v>
    <v>1847658</v>
  </rv>
  <rv s="2">
    <v>82</v>
  </rv>
  <rv s="3">
    <fb>32.54</fb>
    <v>6</v>
  </rv>
  <rv s="0">
    <v>https://www.bing.com/financeapi/forcetrigger?t=a1sgmw&amp;q=ARCX%3aEWU&amp;form=skydnc</v>
    <v>Learn more on Bing</v>
  </rv>
  <rv s="1">
    <v>en-GB</v>
    <v>a1sgmw</v>
    <v>268435456</v>
    <v>1</v>
    <v>Powered by Refinitiv</v>
    <v>0</v>
    <v>iShares:MSCI UK (ARCX:EWU)</v>
    <v>2</v>
    <v>3</v>
    <v>Finance</v>
    <v>4</v>
    <v>34.045000000000002</v>
    <v>25.36</v>
    <v>0.83720000000000006</v>
    <v>0.55500000000000005</v>
    <v>1.6662E-2</v>
    <v>USD</v>
    <v>NYSE Arca</v>
    <v>ARCX</v>
    <v>5.0000000000000001E-3</v>
    <v>33.920499999999997</v>
    <v>ETF</v>
    <v>45051.833085046092</v>
    <v>85</v>
    <v>33.520000000000003</v>
    <v>3148365375.2399998</v>
    <v>iShares:MSCI UK</v>
    <v>33.520000000000003</v>
    <v>33.31</v>
    <v>33.865000000000002</v>
    <v>EWU</v>
    <v>iShares:MSCI UK (ARCX:EWU)</v>
    <v>1825420</v>
    <v>1708667</v>
  </rv>
  <rv s="2">
    <v>86</v>
  </rv>
  <rv s="3">
    <fb>30.77</fb>
    <v>6</v>
  </rv>
  <rv s="0">
    <v>https://www.bing.com/financeapi/forcetrigger?t=a1sfnm&amp;q=ARCX%3aEWK&amp;form=skydnc</v>
    <v>Learn more on Bing</v>
  </rv>
  <rv s="1">
    <v>en-GB</v>
    <v>a1sfnm</v>
    <v>268435456</v>
    <v>1</v>
    <v>Powered by Refinitiv</v>
    <v>0</v>
    <v>iShares:MSCI Belgium (ARCX:EWK)</v>
    <v>2</v>
    <v>3</v>
    <v>Finance</v>
    <v>4</v>
    <v>19.39</v>
    <v>14.02</v>
    <v>0.99170000000000003</v>
    <v>0.22</v>
    <v>1.1535999999999999E-2</v>
    <v>USD</v>
    <v>NYSE Arca</v>
    <v>ARCX</v>
    <v>5.0000000000000001E-3</v>
    <v>19.299900000000001</v>
    <v>ETF</v>
    <v>45051.833105948441</v>
    <v>89</v>
    <v>19.079999999999998</v>
    <v>23019433.73</v>
    <v>iShares:MSCI Belgium</v>
    <v>19.079999999999998</v>
    <v>19.07</v>
    <v>19.29</v>
    <v>EWK</v>
    <v>iShares:MSCI Belgium (ARCX:EWK)</v>
    <v>2878</v>
    <v>14524</v>
  </rv>
  <rv s="2">
    <v>90</v>
  </rv>
  <rv s="3">
    <fb>17.97</fb>
    <v>6</v>
  </rv>
  <rv s="0">
    <v>https://www.bing.com/financeapi/forcetrigger?t=a1sgec&amp;q=ARCX%3aEWS&amp;form=skydnc</v>
    <v>Learn more on Bing</v>
  </rv>
  <rv s="1">
    <v>en-GB</v>
    <v>a1sgec</v>
    <v>268435456</v>
    <v>1</v>
    <v>Powered by Refinitiv</v>
    <v>0</v>
    <v>iShares:MSCI Singapore (ARCX:EWS)</v>
    <v>2</v>
    <v>3</v>
    <v>Finance</v>
    <v>4</v>
    <v>20.54</v>
    <v>16.16</v>
    <v>0.83499999999999996</v>
    <v>0.27500000000000002</v>
    <v>1.3916999999999999E-2</v>
    <v>USD</v>
    <v>NYSE Arca</v>
    <v>ARCX</v>
    <v>5.0000000000000001E-3</v>
    <v>20.059999999999999</v>
    <v>ETF</v>
    <v>45051.833061735939</v>
    <v>93</v>
    <v>19.87</v>
    <v>539023794.39999998</v>
    <v>iShares:MSCI Singapore</v>
    <v>19.885000000000002</v>
    <v>19.760000000000002</v>
    <v>20.035</v>
    <v>EWS</v>
    <v>iShares:MSCI Singapore (ARCX:EWS)</v>
    <v>146881</v>
    <v>495604</v>
  </rv>
  <rv s="2">
    <v>94</v>
  </rv>
  <rv s="3">
    <fb>18.82</fb>
    <v>6</v>
  </rv>
  <rv s="0">
    <v>https://www.bing.com/financeapi/forcetrigger?t=a1rtcw&amp;q=ARCX%3aEIDO&amp;form=skydnc</v>
    <v>Learn more on Bing</v>
  </rv>
  <rv s="1">
    <v>en-GB</v>
    <v>a1rtcw</v>
    <v>268435456</v>
    <v>1</v>
    <v>Powered by Refinitiv</v>
    <v>0</v>
    <v>iShares:MSCI Indonesia (ARCX:EIDO)</v>
    <v>2</v>
    <v>3</v>
    <v>Finance</v>
    <v>4</v>
    <v>25.52</v>
    <v>21.22</v>
    <v>0.58330000000000004</v>
    <v>0.115</v>
    <v>4.7599999999999995E-3</v>
    <v>USD</v>
    <v>NYSE Arca</v>
    <v>ARCX</v>
    <v>5.7999999999999996E-3</v>
    <v>24.28</v>
    <v>ETF</v>
    <v>45051.833078182812</v>
    <v>97</v>
    <v>24.07</v>
    <v>508526719.42000002</v>
    <v>iShares:MSCI Indonesia</v>
    <v>24.2</v>
    <v>24.16</v>
    <v>24.274999999999999</v>
    <v>EIDO</v>
    <v>iShares:MSCI Indonesia (ARCX:EIDO)</v>
    <v>286133</v>
    <v>451117</v>
  </rv>
  <rv s="2">
    <v>98</v>
  </rv>
  <rv s="3">
    <fb>22.42</fb>
    <v>6</v>
  </rv>
  <rv s="0">
    <v>https://www.bing.com/financeapi/forcetrigger?t=a1s3w7&amp;q=ARCX%3aEPU&amp;form=skydnc</v>
    <v>Learn more on Bing</v>
  </rv>
  <rv s="1">
    <v>en-GB</v>
    <v>a1s3w7</v>
    <v>268435456</v>
    <v>1</v>
    <v>Powered by Refinitiv</v>
    <v>0</v>
    <v>iShares MSCI Pr &amp; Gl Exp (ARCX:EPU)</v>
    <v>2</v>
    <v>3</v>
    <v>Finance</v>
    <v>4</v>
    <v>32.18</v>
    <v>23.29</v>
    <v>0.79630000000000001</v>
    <v>0.84</v>
    <v>2.7486999999999998E-2</v>
    <v>USD</v>
    <v>NYSE Arca</v>
    <v>ARCX</v>
    <v>5.7999999999999996E-3</v>
    <v>31.43</v>
    <v>ETF</v>
    <v>45051.833054270312</v>
    <v>101</v>
    <v>30.8</v>
    <v>129191753.75</v>
    <v>iShares MSCI Pr &amp; Gl Exp</v>
    <v>30.8</v>
    <v>30.56</v>
    <v>31.4</v>
    <v>EPU</v>
    <v>iShares MSCI Pr &amp; Gl Exp (ARCX:EPU)</v>
    <v>42601</v>
    <v>28059</v>
  </rv>
  <rv s="2">
    <v>102</v>
  </rv>
  <rv s="3">
    <fb>28.97</fb>
    <v>6</v>
  </rv>
  <rv s="0">
    <v>https://www.bing.com/financeapi/forcetrigger?t=a1seu2&amp;q=ARCX%3aEWA&amp;form=skydnc</v>
    <v>Learn more on Bing</v>
  </rv>
  <rv s="1">
    <v>en-GB</v>
    <v>a1seu2</v>
    <v>268435456</v>
    <v>1</v>
    <v>Powered by Refinitiv</v>
    <v>0</v>
    <v>iShares:MSCI Australia (ARCX:EWA)</v>
    <v>2</v>
    <v>3</v>
    <v>Finance</v>
    <v>4</v>
    <v>25.355</v>
    <v>19.190000000000001</v>
    <v>1.2036</v>
    <v>0.63</v>
    <v>2.7801999999999997E-2</v>
    <v>USD</v>
    <v>NYSE Arca</v>
    <v>ARCX</v>
    <v>5.0000000000000001E-3</v>
    <v>23.35</v>
    <v>ETF</v>
    <v>45051.833067580468</v>
    <v>105</v>
    <v>22.99</v>
    <v>2214393674.2399998</v>
    <v>iShares:MSCI Australia</v>
    <v>23.01</v>
    <v>22.66</v>
    <v>23.29</v>
    <v>EWA</v>
    <v>iShares:MSCI Australia (ARCX:EWA)</v>
    <v>934316</v>
    <v>2102229</v>
  </rv>
  <rv s="2">
    <v>106</v>
  </rv>
  <rv s="3">
    <fb>21.97</fb>
    <v>6</v>
  </rv>
  <rv s="0">
    <v>https://www.bing.com/financeapi/forcetrigger?t=a1zsm7&amp;q=ARCX%3aPGAL&amp;form=skydnc</v>
    <v>Learn more on Bing</v>
  </rv>
  <rv s="1">
    <v>en-GB</v>
    <v>a1zsm7</v>
    <v>268435456</v>
    <v>1</v>
    <v>Powered by Refinitiv</v>
    <v>0</v>
    <v>Glbl X MSCI Portugal (ARCX:PGAL)</v>
    <v>2</v>
    <v>3</v>
    <v>Finance</v>
    <v>4</v>
    <v>11.591900000000001</v>
    <v>8.35</v>
    <v>1.0387</v>
    <v>-1.0800000000000001E-2</v>
    <v>-9.8799999999999995E-4</v>
    <v>USD</v>
    <v>NYSE Arca</v>
    <v>ARCX</v>
    <v>6.0999999999999995E-3</v>
    <v>10.92</v>
    <v>ETF</v>
    <v>45051.832042661721</v>
    <v>109</v>
    <v>10.82</v>
    <v>14885686.18</v>
    <v>Glbl X MSCI Portugal</v>
    <v>10.82</v>
    <v>10.9308</v>
    <v>10.92</v>
    <v>PGAL</v>
    <v>Glbl X MSCI Portugal (ARCX:PGAL)</v>
    <v>15787</v>
    <v>40467</v>
  </rv>
  <rv s="2">
    <v>110</v>
  </rv>
  <rv s="3">
    <fb>10.119999999999999</fb>
    <v>6</v>
  </rv>
  <rv s="0">
    <v>https://www.bing.com/financeapi/forcetrigger?t=a1s1rw&amp;q=XNAS%3aENZL&amp;form=skydnc</v>
    <v>Learn more on Bing</v>
  </rv>
  <rv s="1">
    <v>en-GB</v>
    <v>a1s1rw</v>
    <v>268435456</v>
    <v>1</v>
    <v>Powered by Refinitiv</v>
    <v>0</v>
    <v>iShares:MSCI New Zlnd (XNAS:ENZL)</v>
    <v>2</v>
    <v>3</v>
    <v>Finance</v>
    <v>4</v>
    <v>53.35</v>
    <v>39.5</v>
    <v>1.0058</v>
    <v>0.22</v>
    <v>4.3750000000000004E-3</v>
    <v>USD</v>
    <v>Nasdaq Stock Market</v>
    <v>XNAS</v>
    <v>5.0000000000000001E-3</v>
    <v>50.646500000000003</v>
    <v>ETF</v>
    <v>45051.832191608592</v>
    <v>113</v>
    <v>50.11</v>
    <v>117765287.86</v>
    <v>iShares:MSCI New Zlnd</v>
    <v>50.11</v>
    <v>50.29</v>
    <v>50.51</v>
    <v>ENZL</v>
    <v>iShares:MSCI New Zlnd (XNAS:ENZL)</v>
    <v>4302</v>
    <v>24306</v>
  </rv>
  <rv s="2">
    <v>114</v>
  </rv>
  <rv s="3">
    <fb>47.86</fb>
    <v>6</v>
  </rv>
  <rv s="0">
    <v>https://www.bing.com/financeapi/forcetrigger?t=a1s2u2&amp;q=ARCX%3aEPHE&amp;form=skydnc</v>
    <v>Learn more on Bing</v>
  </rv>
  <rv s="1">
    <v>en-GB</v>
    <v>a1s2u2</v>
    <v>268435456</v>
    <v>1</v>
    <v>Powered by Refinitiv</v>
    <v>0</v>
    <v>iShares:MSCI Philippines (ARCX:EPHE)</v>
    <v>2</v>
    <v>3</v>
    <v>Finance</v>
    <v>4</v>
    <v>29.59</v>
    <v>22.07</v>
    <v>0.95569999999999999</v>
    <v>0.28000000000000003</v>
    <v>1.0317E-2</v>
    <v>USD</v>
    <v>NYSE Arca</v>
    <v>ARCX</v>
    <v>5.7999999999999996E-3</v>
    <v>27.47</v>
    <v>ETF</v>
    <v>45051.833052881251</v>
    <v>117</v>
    <v>27.07</v>
    <v>120587353.22</v>
    <v>iShares:MSCI Philippines</v>
    <v>27.22</v>
    <v>27.14</v>
    <v>27.42</v>
    <v>EPHE</v>
    <v>iShares:MSCI Philippines (ARCX:EPHE)</v>
    <v>49433</v>
    <v>178376</v>
  </rv>
  <rv s="2">
    <v>118</v>
  </rv>
  <rv s="3">
    <fb>26.54</fb>
    <v>6</v>
  </rv>
  <rv s="0">
    <v>https://www.bing.com/financeapi/forcetrigger?t=a1xdsm&amp;q=XNAS%3aMCHI&amp;form=skydnc</v>
    <v>Learn more on Bing</v>
  </rv>
  <rv s="1">
    <v>en-GB</v>
    <v>a1xdsm</v>
    <v>268435456</v>
    <v>1</v>
    <v>Powered by Refinitiv</v>
    <v>0</v>
    <v>iShares:MSCI China (XNAS:MCHI)</v>
    <v>2</v>
    <v>3</v>
    <v>Finance</v>
    <v>4</v>
    <v>57.08</v>
    <v>35.020000000000003</v>
    <v>1.159</v>
    <v>0.505</v>
    <v>1.0663000000000001E-2</v>
    <v>USD</v>
    <v>Nasdaq Stock Market</v>
    <v>XNAS</v>
    <v>5.7999999999999996E-3</v>
    <v>47.95</v>
    <v>ETF</v>
    <v>45051.833113159373</v>
    <v>121</v>
    <v>47.38</v>
    <v>8279487258.75</v>
    <v>iShares:MSCI China</v>
    <v>47.61</v>
    <v>47.36</v>
    <v>47.865000000000002</v>
    <v>MCHI</v>
    <v>iShares:MSCI China (XNAS:MCHI)</v>
    <v>2046689</v>
    <v>3712207</v>
  </rv>
  <rv s="2">
    <v>122</v>
  </rv>
  <rv s="3">
    <fb>49.11</fb>
    <v>6</v>
  </rv>
  <rv s="0">
    <v>https://www.bing.com/financeapi/forcetrigger?t=a1wnz2&amp;q=ARCX%3aKSA&amp;form=skydnc</v>
    <v>Learn more on Bing</v>
  </rv>
  <rv s="1">
    <v>en-GB</v>
    <v>a1wnz2</v>
    <v>268435456</v>
    <v>1</v>
    <v>Powered by Refinitiv</v>
    <v>0</v>
    <v>iShares:MSCI S Arabia (ARCX:KSA)</v>
    <v>2</v>
    <v>3</v>
    <v>Finance</v>
    <v>4</v>
    <v>50.65</v>
    <v>35.78</v>
    <v>0.59109999999999996</v>
    <v>0.57999999999999996</v>
    <v>1.4367000000000001E-2</v>
    <v>USD</v>
    <v>NYSE Arca</v>
    <v>ARCX</v>
    <v>7.4000000000000003E-3</v>
    <v>40.950000000000003</v>
    <v>ETF</v>
    <v>45051.833117407034</v>
    <v>125</v>
    <v>40.450000000000003</v>
    <v>942491345.69000006</v>
    <v>iShares:MSCI S Arabia</v>
    <v>40.51</v>
    <v>40.369999999999997</v>
    <v>40.950000000000003</v>
    <v>KSA</v>
    <v>iShares:MSCI S Arabia (ARCX:KSA)</v>
    <v>581830</v>
    <v>455426</v>
  </rv>
  <rv s="2">
    <v>126</v>
  </rv>
  <rv s="3">
    <fb>38.46</fb>
    <v>6</v>
  </rv>
  <rv s="0">
    <v>https://www.bing.com/financeapi/forcetrigger?t=a25g2w&amp;q=BATS%3aVNM&amp;form=skydnc</v>
    <v>Learn more on Bing</v>
  </rv>
  <rv s="1">
    <v>en-GB</v>
    <v>a25g2w</v>
    <v>268435456</v>
    <v>1</v>
    <v>Powered by Refinitiv</v>
    <v>0</v>
    <v>VanEck:Vietnam (BATS:VNM)</v>
    <v>2</v>
    <v>3</v>
    <v>Finance</v>
    <v>4</v>
    <v>17.045100000000001</v>
    <v>10.726900000000001</v>
    <v>1.4069</v>
    <v>0.105</v>
    <v>8.8310000000000003E-3</v>
    <v>USD</v>
    <v>CBOE BZX Exchange</v>
    <v>BATS</v>
    <v>6.0000000000000001E-3</v>
    <v>12</v>
    <v>ETF</v>
    <v>45051.832486214844</v>
    <v>129</v>
    <v>11.89</v>
    <v>494666143.95999998</v>
    <v>VanEck:Vietnam</v>
    <v>11.94</v>
    <v>11.89</v>
    <v>11.994999999999999</v>
    <v>VNM</v>
    <v>VanEck:Vietnam (BATS:VNM)</v>
    <v>192719</v>
    <v>583314</v>
  </rv>
  <rv s="2">
    <v>130</v>
  </rv>
  <rv s="3">
    <fb>12.31</fb>
    <v>6</v>
  </rv>
  <rv s="0">
    <v>https://www.bing.com/financeapi/forcetrigger?t=a1s36h&amp;q=ARCX%3aEPOL&amp;form=skydnc</v>
    <v>Learn more on Bing</v>
  </rv>
  <rv s="1">
    <v>en-GB</v>
    <v>a1s36h</v>
    <v>268435456</v>
    <v>1</v>
    <v>Powered by Refinitiv</v>
    <v>0</v>
    <v>iShares:MSCI Poland (ARCX:EPOL)</v>
    <v>2</v>
    <v>3</v>
    <v>Finance</v>
    <v>4</v>
    <v>17.96</v>
    <v>10.45</v>
    <v>1.6223000000000001</v>
    <v>0.36499999999999999</v>
    <v>2.1183999999999998E-2</v>
    <v>USD</v>
    <v>NYSE Arca</v>
    <v>ARCX</v>
    <v>6.5000000000000006E-3</v>
    <v>17.64</v>
    <v>ETF</v>
    <v>45051.832914027342</v>
    <v>133</v>
    <v>17.41</v>
    <v>206392246.43000001</v>
    <v>iShares:MSCI Poland</v>
    <v>17.440000000000001</v>
    <v>17.23</v>
    <v>17.594999999999999</v>
    <v>EPOL</v>
    <v>iShares:MSCI Poland (ARCX:EPOL)</v>
    <v>216686</v>
    <v>250061</v>
  </rv>
  <rv s="2">
    <v>134</v>
  </rv>
  <rv s="3">
    <fb>15.7</fb>
    <v>6</v>
  </rv>
  <rv s="0">
    <v>https://www.bing.com/financeapi/forcetrigger?t=a1rtzr&amp;q=ARCX%3aEIS&amp;form=skydnc</v>
    <v>Learn more on Bing</v>
  </rv>
  <rv s="1">
    <v>en-GB</v>
    <v>a1rtzr</v>
    <v>268435456</v>
    <v>1</v>
    <v>Powered by Refinitiv</v>
    <v>0</v>
    <v>iShares:MSCI Israel (ARCX:EIS)</v>
    <v>2</v>
    <v>3</v>
    <v>Finance</v>
    <v>4</v>
    <v>70.424999999999997</v>
    <v>52.37</v>
    <v>0.91510000000000002</v>
    <v>0.53969999999999996</v>
    <v>1.0069E-2</v>
    <v>USD</v>
    <v>NYSE Arca</v>
    <v>ARCX</v>
    <v>5.7999999999999996E-3</v>
    <v>54.33</v>
    <v>ETF</v>
    <v>45051.827778217186</v>
    <v>137</v>
    <v>54.14</v>
    <v>153668450.65000001</v>
    <v>iShares:MSCI Israel</v>
    <v>54.14</v>
    <v>53.600299999999997</v>
    <v>54.14</v>
    <v>EIS</v>
    <v>iShares:MSCI Israel (ARCX:EIS)</v>
    <v>1483</v>
    <v>26384</v>
  </rv>
  <rv s="2">
    <v>138</v>
  </rv>
  <rv s="3">
    <fb>56.08</fb>
    <v>6</v>
  </rv>
  <rv s="0">
    <v>https://www.bing.com/financeapi/forcetrigger?t=a21jqh&amp;q=XNAS%3aQAT&amp;form=skydnc</v>
    <v>Learn more on Bing</v>
  </rv>
  <rv s="1">
    <v>en-GB</v>
    <v>a21jqh</v>
    <v>268435456</v>
    <v>1</v>
    <v>Powered by Refinitiv</v>
    <v>0</v>
    <v>iShares:MSCI Qatar (XNAS:QAT)</v>
    <v>2</v>
    <v>3</v>
    <v>Finance</v>
    <v>4</v>
    <v>23.97</v>
    <v>17.100000000000001</v>
    <v>0.39410000000000001</v>
    <v>0.18</v>
    <v>9.3749999999999997E-3</v>
    <v>USD</v>
    <v>Nasdaq Stock Market</v>
    <v>XNAS</v>
    <v>5.7999999999999996E-3</v>
    <v>19.38</v>
    <v>ETF</v>
    <v>45051.828326110939</v>
    <v>141</v>
    <v>19.260000000000002</v>
    <v>69044174.409999996</v>
    <v>iShares:MSCI Qatar</v>
    <v>19.28</v>
    <v>19.2</v>
    <v>19.38</v>
    <v>QAT</v>
    <v>iShares:MSCI Qatar (XNAS:QAT)</v>
    <v>2742</v>
    <v>20311</v>
  </rv>
  <rv s="2">
    <v>142</v>
  </rv>
  <rv s="3">
    <fb>18.63</fb>
    <v>6</v>
  </rv>
  <rv s="0">
    <v>https://www.bing.com/financeapi/forcetrigger?t=a1sftc&amp;q=ARCX%3aEWM&amp;form=skydnc</v>
    <v>Learn more on Bing</v>
  </rv>
  <rv s="1">
    <v>en-GB</v>
    <v>a1sftc</v>
    <v>268435456</v>
    <v>1</v>
    <v>Powered by Refinitiv</v>
    <v>0</v>
    <v>iShares:MSCI Malaysia (ARCX:EWM)</v>
    <v>2</v>
    <v>3</v>
    <v>Finance</v>
    <v>4</v>
    <v>24.64</v>
    <v>19.600000000000001</v>
    <v>0.73150000000000004</v>
    <v>0.19</v>
    <v>8.6439999999999989E-3</v>
    <v>USD</v>
    <v>NYSE Arca</v>
    <v>ARCX</v>
    <v>5.0000000000000001E-3</v>
    <v>22.22</v>
    <v>ETF</v>
    <v>45051.83296866875</v>
    <v>145</v>
    <v>22.11</v>
    <v>230861793.87</v>
    <v>iShares:MSCI Malaysia</v>
    <v>22.17</v>
    <v>21.98</v>
    <v>22.17</v>
    <v>EWM</v>
    <v>iShares:MSCI Malaysia (ARCX:EWM)</v>
    <v>133957</v>
    <v>212580</v>
  </rv>
  <rv s="2">
    <v>146</v>
  </rv>
  <rv s="3">
    <fb>22.58</fb>
    <v>6</v>
  </rv>
  <rv s="0">
    <v>https://www.bing.com/financeapi/forcetrigger?t=a1uebh&amp;q=ARCX%3aGXG&amp;form=skydnc</v>
    <v>Learn more on Bing</v>
  </rv>
  <rv s="1">
    <v>en-GB</v>
    <v>a1uebh</v>
    <v>268435456</v>
    <v>1</v>
    <v>Powered by Refinitiv</v>
    <v>0</v>
    <v>Glbl X MSCI Colombia ETF (ARCX:GXG)</v>
    <v>2</v>
    <v>3</v>
    <v>Finance</v>
    <v>4</v>
    <v>34.74</v>
    <v>17.52</v>
    <v>0.77380000000000004</v>
    <v>0.76019999999999999</v>
    <v>3.9666E-2</v>
    <v>USD</v>
    <v>NYSE Arca</v>
    <v>ARCX</v>
    <v>6.1999999999999998E-3</v>
    <v>19.925000000000001</v>
    <v>ETF</v>
    <v>45051.831913784372</v>
    <v>149</v>
    <v>19.600000000000001</v>
    <v>27236786.16</v>
    <v>Glbl X MSCI Colombia ETF</v>
    <v>19.677499999999998</v>
    <v>19.1648</v>
    <v>19.925000000000001</v>
    <v>GXG</v>
    <v>Glbl X MSCI Colombia ETF (ARCX:GXG)</v>
    <v>7601</v>
    <v>17782</v>
  </rv>
  <rv s="2">
    <v>150</v>
  </rv>
  <rv s="3">
    <fb>19.760000000000002</fb>
    <v>6</v>
  </rv>
  <rv s="0">
    <v>https://www.bing.com/financeapi/forcetrigger?t=a1ue8m&amp;q=ARCX%3aNORW&amp;form=skydnc</v>
    <v>Learn more on Bing</v>
  </rv>
  <rv s="1">
    <v>en-GB</v>
    <v>a1ue8m</v>
    <v>268435456</v>
    <v>1</v>
    <v>Powered by Refinitiv</v>
    <v>0</v>
    <v>Glbl X MSCI Norway ETF (ARCX:NORW)</v>
    <v>2</v>
    <v>3</v>
    <v>Finance</v>
    <v>7</v>
    <v>30.62</v>
    <v>21.72</v>
    <v>1.4762999999999999</v>
    <v>0.66</v>
    <v>2.7812999999999997E-2</v>
    <v>USD</v>
    <v>NYSE Arca</v>
    <v>ARCX</v>
    <v>5.0000000000000001E-3</v>
    <v>24.4</v>
    <v>ETF</v>
    <v>45051.812384212499</v>
    <v>153</v>
    <v>24.15</v>
    <v>59175559.5</v>
    <v>Glbl X MSCI Norway ETF</v>
    <v>24.15</v>
    <v>23.73</v>
    <v>24.39</v>
    <v>NORW</v>
    <v>Glbl X MSCI Norway ETF (ARCX:NORW)</v>
    <v>7741</v>
    <v>20170</v>
  </rv>
  <rv s="2">
    <v>154</v>
  </rv>
  <rv s="3">
    <fb>24.952500000000001</fb>
    <v>6</v>
  </rv>
  <rv s="0">
    <v>https://www.bing.com/financeapi/forcetrigger?t=a1sjf2&amp;q=ARCX%3aEZA&amp;form=skydnc</v>
    <v>Learn more on Bing</v>
  </rv>
  <rv s="1">
    <v>en-GB</v>
    <v>a1sjf2</v>
    <v>268435456</v>
    <v>1</v>
    <v>Powered by Refinitiv</v>
    <v>0</v>
    <v>iShares:MSCI S Africa (ARCX:EZA)</v>
    <v>2</v>
    <v>3</v>
    <v>Finance</v>
    <v>4</v>
    <v>49.2</v>
    <v>35.630000000000003</v>
    <v>1.2678</v>
    <v>0.44</v>
    <v>1.0486000000000001E-2</v>
    <v>USD</v>
    <v>NYSE Arca</v>
    <v>ARCX</v>
    <v>5.7999999999999996E-3</v>
    <v>42.484999999999999</v>
    <v>ETF</v>
    <v>45051.833075948438</v>
    <v>157</v>
    <v>41.94</v>
    <v>355578650.89999998</v>
    <v>iShares:MSCI S Africa</v>
    <v>42.04</v>
    <v>41.96</v>
    <v>42.4</v>
    <v>EZA</v>
    <v>iShares:MSCI S Africa (ARCX:EZA)</v>
    <v>76014</v>
    <v>198108</v>
  </rv>
  <rv s="2">
    <v>158</v>
  </rv>
  <rv s="3">
    <fb>43.74</fb>
    <v>6</v>
  </rv>
  <rv s="0">
    <v>https://www.bing.com/financeapi/forcetrigger?t=a2478m&amp;q=ARCX%3aTHD&amp;form=skydnc</v>
    <v>Learn more on Bing</v>
  </rv>
  <rv s="1">
    <v>en-GB</v>
    <v>a2478m</v>
    <v>268435456</v>
    <v>1</v>
    <v>Powered by Refinitiv</v>
    <v>0</v>
    <v>iShares:MSCI Thai (ARCX:THD)</v>
    <v>2</v>
    <v>3</v>
    <v>Finance</v>
    <v>4</v>
    <v>80.790000000000006</v>
    <v>62.2</v>
    <v>1.0885</v>
    <v>0.34</v>
    <v>4.7339999999999995E-3</v>
    <v>USD</v>
    <v>NYSE Arca</v>
    <v>ARCX</v>
    <v>5.7999999999999996E-3</v>
    <v>72.16</v>
    <v>ETF</v>
    <v>45051.831314490628</v>
    <v>161</v>
    <v>71.61</v>
    <v>337160413.74000001</v>
    <v>iShares:MSCI Thai</v>
    <v>71.61</v>
    <v>71.819999999999993</v>
    <v>72.16</v>
    <v>THD</v>
    <v>iShares:MSCI Thai (ARCX:THD)</v>
    <v>19595</v>
    <v>110829</v>
  </rv>
  <rv s="2">
    <v>162</v>
  </rv>
  <rv s="3">
    <fb>76.09</fb>
    <v>6</v>
  </rv>
  <rv s="0">
    <v>https://www.bing.com/financeapi/forcetrigger?t=a1sff2&amp;q=ARCX%3aEWH&amp;form=skydnc</v>
    <v>Learn more on Bing</v>
  </rv>
  <rv s="1">
    <v>en-GB</v>
    <v>a1sff2</v>
    <v>268435456</v>
    <v>1</v>
    <v>Powered by Refinitiv</v>
    <v>0</v>
    <v>iShares:MSCI Hong Kong (ARCX:EWH)</v>
    <v>2</v>
    <v>3</v>
    <v>Finance</v>
    <v>4</v>
    <v>22.65</v>
    <v>16.04</v>
    <v>0.77190000000000003</v>
    <v>0.01</v>
    <v>4.8520000000000003E-4</v>
    <v>USD</v>
    <v>NYSE Arca</v>
    <v>ARCX</v>
    <v>5.0000000000000001E-3</v>
    <v>20.64</v>
    <v>ETF</v>
    <v>45051.833086457809</v>
    <v>165</v>
    <v>20.43</v>
    <v>794133746.53999996</v>
    <v>iShares:MSCI Hong Kong</v>
    <v>20.440000000000001</v>
    <v>20.61</v>
    <v>20.62</v>
    <v>EWH</v>
    <v>iShares:MSCI Hong Kong (ARCX:EWH)</v>
    <v>1573773</v>
    <v>2264662</v>
  </rv>
  <rv s="2">
    <v>166</v>
  </rv>
  <rv s="3">
    <fb>21.52</fb>
    <v>6</v>
  </rv>
  <rv s="0">
    <v>https://www.bing.com/financeapi/forcetrigger?t=a1vjec&amp;q=BATS%3aINDA&amp;form=skydnc</v>
    <v>Learn more on Bing</v>
  </rv>
  <rv s="1">
    <v>en-GB</v>
    <v>a1vjec</v>
    <v>268435456</v>
    <v>1</v>
    <v>Powered by Refinitiv</v>
    <v>0</v>
    <v>iShares:MSCI India (BATS:INDA)</v>
    <v>2</v>
    <v>3</v>
    <v>Finance</v>
    <v>4</v>
    <v>44.48</v>
    <v>37.765000000000001</v>
    <v>0.89480000000000004</v>
    <v>0.13</v>
    <v>3.1509999999999997E-3</v>
    <v>USD</v>
    <v>CBOE BZX Exchange</v>
    <v>BATS</v>
    <v>6.8000000000000005E-3</v>
    <v>41.43</v>
    <v>ETF</v>
    <v>45051.833118923438</v>
    <v>169</v>
    <v>41.17</v>
    <v>4713143202.8299999</v>
    <v>iShares:MSCI India</v>
    <v>41.19</v>
    <v>41.26</v>
    <v>41.39</v>
    <v>INDA</v>
    <v>iShares:MSCI India (BATS:INDA)</v>
    <v>1572388</v>
    <v>1508223</v>
  </rv>
  <rv s="2">
    <v>170</v>
  </rv>
  <rv s="3">
    <fb>41.9</fb>
    <v>6</v>
  </rv>
  <rv s="0">
    <v>https://www.bing.com/financeapi/forcetrigger?t=a24qhw&amp;q=XNAS%3aUAE&amp;form=skydnc</v>
    <v>Learn more on Bing</v>
  </rv>
  <rv s="1">
    <v>en-GB</v>
    <v>a24qhw</v>
    <v>268435456</v>
    <v>1</v>
    <v>Powered by Refinitiv</v>
    <v>0</v>
    <v>iShares:MSCI UAE (XNAS:UAE)</v>
    <v>2</v>
    <v>3</v>
    <v>Finance</v>
    <v>4</v>
    <v>18.95</v>
    <v>13.54</v>
    <v>0.49220000000000003</v>
    <v>0.15</v>
    <v>9.9010000000000001E-3</v>
    <v>USD</v>
    <v>Nasdaq Stock Market</v>
    <v>XNAS</v>
    <v>5.7999999999999996E-3</v>
    <v>15.31</v>
    <v>ETF</v>
    <v>45051.832179490622</v>
    <v>173</v>
    <v>15.21</v>
    <v>37970590.07</v>
    <v>iShares:MSCI UAE</v>
    <v>15.31</v>
    <v>15.15</v>
    <v>15.3</v>
    <v>UAE</v>
    <v>iShares:MSCI UAE (XNAS:UAE)</v>
    <v>10772</v>
    <v>28675</v>
  </rv>
  <rv s="2">
    <v>174</v>
  </rv>
  <rv s="3">
    <fb>15.09</fb>
    <v>6</v>
  </rv>
  <rv s="0">
    <v>https://www.bing.com/financeapi/forcetrigger?t=a1rsp2&amp;q=ARCX%3aEGPT&amp;form=skydnc</v>
    <v>Learn more on Bing</v>
  </rv>
  <rv s="1">
    <v>en-GB</v>
    <v>a1rsp2</v>
    <v>268435456</v>
    <v>1</v>
    <v>Powered by Refinitiv</v>
    <v>0</v>
    <v>VanEck:Egypt Index (ARCX:EGPT)</v>
    <v>2</v>
    <v>3</v>
    <v>Finance</v>
    <v>4</v>
    <v>21.59</v>
    <v>15.73</v>
    <v>0.44190000000000002</v>
    <v>0.02</v>
    <v>1.0709999999999999E-3</v>
    <v>USD</v>
    <v>NYSE Arca</v>
    <v>ARCX</v>
    <v>9.3999999999999986E-3</v>
    <v>18.690000000000001</v>
    <v>ETF</v>
    <v>45051.833045404688</v>
    <v>177</v>
    <v>18.54</v>
    <v>16670260.08</v>
    <v>VanEck:Egypt Index</v>
    <v>18.54</v>
    <v>18.670000000000002</v>
    <v>18.690000000000001</v>
    <v>EGPT</v>
    <v>VanEck:Egypt Index (ARCX:EGPT)</v>
    <v>5365</v>
    <v>13461</v>
  </rv>
  <rv s="2">
    <v>178</v>
  </rv>
  <rv s="3">
    <fb>20.8</fb>
    <v>6</v>
  </rv>
  <rv s="0">
    <v>https://www.bing.com/financeapi/forcetrigger?t=a1zgar&amp;q=ARCX%3aPAK&amp;form=skydnc</v>
    <v>Learn more on Bing</v>
  </rv>
  <rv s="1">
    <v>en-GB</v>
    <v>a1zgar</v>
    <v>268435456</v>
    <v>1</v>
    <v>Powered by Refinitiv</v>
    <v>0</v>
    <v>Glbl X MSCI Pakistan ETF (ARCX:PAK)</v>
    <v>2</v>
    <v>3</v>
    <v>Finance</v>
    <v>7</v>
    <v>22.3673</v>
    <v>12.3</v>
    <v>0.51290000000000002</v>
    <v>0.19900000000000001</v>
    <v>1.5076000000000001E-2</v>
    <v>USD</v>
    <v>NYSE Arca</v>
    <v>ARCX</v>
    <v>8.0000000000000002E-3</v>
    <v>13.398999999999999</v>
    <v>ETF</v>
    <v>45051.822168714847</v>
    <v>181</v>
    <v>13.25</v>
    <v>16342249.439999999</v>
    <v>Glbl X MSCI Pakistan ETF</v>
    <v>13.37</v>
    <v>13.2</v>
    <v>13.398999999999999</v>
    <v>PAK</v>
    <v>Glbl X MSCI Pakistan ETF (ARCX:PAK)</v>
    <v>2753</v>
    <v>10541</v>
  </rv>
  <rv s="2">
    <v>182</v>
  </rv>
  <rv s="3">
    <fb>14.87</fb>
    <v>6</v>
  </rv>
  <rv s="0">
    <v>https://www.bing.com/financeapi/forcetrigger?t=a24mz2&amp;q=XNAS%3aTUR&amp;form=skydnc</v>
    <v>Learn more on Bing</v>
  </rv>
  <rv s="1">
    <v>en-GB</v>
    <v>a24mz2</v>
    <v>268435456</v>
    <v>1</v>
    <v>Powered by Refinitiv</v>
    <v>0</v>
    <v>iShares:MSCI Turkey (XNAS:TUR)</v>
    <v>2</v>
    <v>3</v>
    <v>Finance</v>
    <v>4</v>
    <v>38.1738</v>
    <v>17.77</v>
    <v>0.83020000000000005</v>
    <v>-0.5</v>
    <v>-1.6644000000000003E-2</v>
    <v>USD</v>
    <v>Nasdaq Stock Market</v>
    <v>XNAS</v>
    <v>5.7999999999999996E-3</v>
    <v>29.76</v>
    <v>ETF</v>
    <v>45051.833088738284</v>
    <v>185</v>
    <v>29.39</v>
    <v>258930041.84999999</v>
    <v>iShares:MSCI Turkey</v>
    <v>29.76</v>
    <v>30.04</v>
    <v>29.54</v>
    <v>TUR</v>
    <v>iShares:MSCI Turkey (XNAS:TUR)</v>
    <v>155493</v>
    <v>317008</v>
  </rv>
  <rv s="2">
    <v>186</v>
  </rv>
  <rv s="3">
    <fb>37.76</fb>
    <v>6</v>
  </rv>
  <rv s="4">
    <v>en-GB</v>
    <v>av932w</v>
    <v>268435456</v>
    <v>1</v>
    <v>Powered by Refinitiv</v>
    <v>8</v>
    <v>EUR/USD</v>
    <v>9</v>
    <v>10</v>
    <v>Finance</v>
    <v>11</v>
    <v>1.1094999999999999</v>
    <v>0.95340000000000003</v>
    <v>4.0000000000000002E-4</v>
    <v>3.6329999999999999E-4</v>
    <v>USD</v>
    <v>EUR</v>
    <v>1.1047</v>
    <v>Currency Pair</v>
    <v>45051.833124999997</v>
    <v>1.0968</v>
    <v>Euro/US Dollar FX Spot Rate</v>
    <v>1.1011</v>
    <v>1.1011</v>
    <v>1.1014999999999999</v>
    <v>EURUSD</v>
    <v>EUR/USD</v>
  </rv>
  <rv s="2">
    <v>189</v>
  </rv>
  <rv s="3">
    <fb>44928</fb>
    <v>5</v>
  </rv>
  <rv s="3">
    <fb>1.0662</fb>
    <v>6</v>
  </rv>
  <rv s="4">
    <v>en-GB</v>
    <v>av3wnm</v>
    <v>268435456</v>
    <v>1</v>
    <v>Powered by Refinitiv</v>
    <v>8</v>
    <v>CAD/USD</v>
    <v>9</v>
    <v>10</v>
    <v>Finance</v>
    <v>11</v>
    <v>0.79879999999999995</v>
    <v>0.71530000000000005</v>
    <v>8.3999999999999995E-3</v>
    <v>1.1374E-2</v>
    <v>USD</v>
    <v>CAD</v>
    <v>0.74780000000000002</v>
    <v>Currency Pair</v>
    <v>45051.833124999997</v>
    <v>0.73839999999999995</v>
    <v>Canadian Dollar/US Dollar FX Cross Rate</v>
    <v>0.73860000000000003</v>
    <v>0.73850000000000005</v>
    <v>0.74690000000000001</v>
    <v>CADUSD</v>
    <v>CAD/USD</v>
  </rv>
  <rv s="2">
    <v>193</v>
  </rv>
  <rv s="3">
    <fb>0.73660000000000003</fb>
    <v>6</v>
  </rv>
  <rv s="4">
    <v>en-GB</v>
    <v>auxr9c</v>
    <v>268435456</v>
    <v>1</v>
    <v>Powered by Refinitiv</v>
    <v>8</v>
    <v>AUD/USD</v>
    <v>9</v>
    <v>10</v>
    <v>Finance</v>
    <v>11</v>
    <v>0.72819999999999996</v>
    <v>0.6169</v>
    <v>5.4999999999999997E-3</v>
    <v>8.2179999999999996E-3</v>
    <v>USD</v>
    <v>AUD</v>
    <v>0.67569999999999997</v>
    <v>Currency Pair</v>
    <v>45051.833136574074</v>
    <v>0.66930000000000001</v>
    <v>Australian Dollar/US Dollar FX Spot Rate</v>
    <v>0.6694</v>
    <v>0.66930000000000001</v>
    <v>0.67479999999999996</v>
    <v>AUDUSD</v>
    <v>AUD/USD</v>
  </rv>
  <rv s="2">
    <v>196</v>
  </rv>
  <rv s="3">
    <fb>0.68020000000000003</fb>
    <v>6</v>
  </rv>
  <rv s="4">
    <v>en-GB</v>
    <v>avmpm7</v>
    <v>268435456</v>
    <v>1</v>
    <v>Powered by Refinitiv</v>
    <v>8</v>
    <v>NZD/USD</v>
    <v>9</v>
    <v>10</v>
    <v>Finance</v>
    <v>11</v>
    <v>0.65759999999999996</v>
    <v>0.55100000000000005</v>
    <v>1.1999999999999999E-3</v>
    <v>1.9109999999999999E-3</v>
    <v>USD</v>
    <v>NZD</v>
    <v>0.63149999999999995</v>
    <v>Currency Pair</v>
    <v>45051.833078703705</v>
    <v>0.62639999999999996</v>
    <v>New Zealand Dollar/US Dollar FX Spot Rate</v>
    <v>0.62790000000000001</v>
    <v>0.62780000000000002</v>
    <v>0.629</v>
    <v>NZDUSD</v>
    <v>NZD/USD</v>
  </rv>
  <rv s="2">
    <v>199</v>
  </rv>
  <rv s="3">
    <fb>0.63139999999999996</fb>
    <v>6</v>
  </rv>
  <rv s="4">
    <v>en-GB</v>
    <v>avv7r7</v>
    <v>268435456</v>
    <v>1</v>
    <v>Powered by Refinitiv</v>
    <v>8</v>
    <v>CHF/USD</v>
    <v>9</v>
    <v>10</v>
    <v>Finance</v>
    <v>11</v>
    <v>1.1336999999999999</v>
    <v>0.98499999999999999</v>
    <v>-6.1000000000000004E-3</v>
    <v>-5.4039999999999999E-3</v>
    <v>USD</v>
    <v>CHF</v>
    <v>1.1318999999999999</v>
    <v>Currency Pair</v>
    <v>45051.833113425928</v>
    <v>1.1146</v>
    <v>Swiss Franc/US Dollar FX Cross Rate</v>
    <v>1.1284000000000001</v>
    <v>1.1288</v>
    <v>1.1227</v>
    <v>CHFUSD</v>
    <v>CHF/USD</v>
  </rv>
  <rv s="2">
    <v>202</v>
  </rv>
  <rv s="3">
    <fb>1.0806</fb>
    <v>6</v>
  </rv>
  <rv s="4">
    <v>en-GB</v>
    <v>avyjhw</v>
    <v>268435456</v>
    <v>1</v>
    <v>Powered by Refinitiv</v>
    <v>8</v>
    <v>GBP/USD</v>
    <v>9</v>
    <v>10</v>
    <v>Finance</v>
    <v>11</v>
    <v>1.2665999999999999</v>
    <v>1.0382</v>
    <v>6.1000000000000004E-3</v>
    <v>4.8520000000000004E-3</v>
    <v>USD</v>
    <v>GBP</v>
    <v>1.2652000000000001</v>
    <v>Currency Pair</v>
    <v>45051.833124999997</v>
    <v>1.2562</v>
    <v>UK Pound Sterling/US Dollar FX Spot Rate</v>
    <v>1.2568999999999999</v>
    <v>1.2572000000000001</v>
    <v>1.2633000000000001</v>
    <v>GBPUSD</v>
    <v>GBP/USD</v>
  </rv>
  <rv s="2">
    <v>205</v>
  </rv>
  <rv s="3">
    <fb>1.2044999999999999</fb>
    <v>6</v>
  </rv>
  <rv s="4">
    <v>en-GB</v>
    <v>avym77</v>
    <v>268435456</v>
    <v>1</v>
    <v>Powered by Refinitiv</v>
    <v>8</v>
    <v>USD/CNY</v>
    <v>9</v>
    <v>12</v>
    <v>Finance</v>
    <v>11</v>
    <v>7.327</v>
    <v>6.5890000000000004</v>
    <v>4.0000000000000001E-3</v>
    <v>5.7919999999999998E-4</v>
    <v>CNY</v>
    <v>USD</v>
    <v>6.9188000000000001</v>
    <v>Currency Pair</v>
    <v>45051.687083333331</v>
    <v>6.9057000000000004</v>
    <v>US Dollar/Chinese Renminbi FX Spot Rate</v>
    <v>6.9047999999999998</v>
    <v>6.9059999999999997</v>
    <v>6.91</v>
    <v>USDCNY</v>
    <v>USD/CNY</v>
  </rv>
  <rv s="2">
    <v>208</v>
  </rv>
  <rv s="3">
    <fb>6.8971999999999998</fb>
    <v>13</v>
  </rv>
  <rv s="4">
    <v>en-GB</v>
    <v>avyomw</v>
    <v>268435456</v>
    <v>1</v>
    <v>Powered by Refinitiv</v>
    <v>8</v>
    <v>USD/JPY</v>
    <v>9</v>
    <v>14</v>
    <v>Finance</v>
    <v>11</v>
    <v>151.94</v>
    <v>126.35</v>
    <v>0.56999999999999995</v>
    <v>4.2449999999999996E-3</v>
    <v>JPY</v>
    <v>USD</v>
    <v>135.12</v>
    <v>Currency Pair</v>
    <v>45051.833113425928</v>
    <v>133.88999999999999</v>
    <v>US Dollar/Japanese Yen FX Spot Rate</v>
    <v>134.27000000000001</v>
    <v>134.27000000000001</v>
    <v>134.84</v>
    <v>USDJPY</v>
    <v>USD/JPY</v>
  </rv>
  <rv s="2">
    <v>211</v>
  </rv>
  <rv s="3">
    <fb>130.72999999999999</fb>
    <v>15</v>
  </rv>
  <rv s="4">
    <v>en-GB</v>
    <v>avyoyc</v>
    <v>268435456</v>
    <v>1</v>
    <v>Powered by Refinitiv</v>
    <v>8</v>
    <v>USD/KRW</v>
    <v>9</v>
    <v>16</v>
    <v>Finance</v>
    <v>11</v>
    <v>1445.82</v>
    <v>1215.42</v>
    <v>-4.7</v>
    <v>-3.5530000000000002E-3</v>
    <v>KRW</v>
    <v>USD</v>
    <v>1323</v>
    <v>Currency Pair</v>
    <v>45051.833101851851</v>
    <v>1315.69</v>
    <v>US Dollar/Korean Won FX Spot Rate</v>
    <v>1322.95</v>
    <v>1322.95</v>
    <v>1318.25</v>
    <v>USDKRW</v>
    <v>USD/KRW</v>
  </rv>
  <rv s="2">
    <v>214</v>
  </rv>
  <rv s="3">
    <fb>1269.03</fb>
    <v>17</v>
  </rv>
  <rv s="4">
    <v>en-GB</v>
    <v>avytar</v>
    <v>268435456</v>
    <v>1</v>
    <v>Powered by Refinitiv</v>
    <v>8</v>
    <v>USD/TWD</v>
    <v>9</v>
    <v>18</v>
    <v>Finance</v>
    <v>11</v>
    <v>32.408000000000001</v>
    <v>28.884</v>
    <v>-6.2E-2</v>
    <v>-2.0180000000000003E-3</v>
    <v>TWD</v>
    <v>USD</v>
    <v>30.736999999999998</v>
    <v>Currency Pair</v>
    <v>45051.833113425928</v>
    <v>30.613</v>
    <v>US Dollar/Taiwan Dollar FX Spot Rate</v>
    <v>30.715</v>
    <v>30.716000000000001</v>
    <v>30.654</v>
    <v>USDTWD</v>
    <v>USD/TWD</v>
  </rv>
  <rv s="2">
    <v>217</v>
  </rv>
  <rv s="3">
    <fb>30.728000000000002</fb>
    <v>19</v>
  </rv>
  <rv s="4">
    <v>en-GB</v>
    <v>avyspr</v>
    <v>268435456</v>
    <v>1</v>
    <v>Powered by Refinitiv</v>
    <v>8</v>
    <v>USD/SGD</v>
    <v>9</v>
    <v>20</v>
    <v>Finance</v>
    <v>11</v>
    <v>1.4491000000000001</v>
    <v>1.3028</v>
    <v>-2.8999999999999998E-3</v>
    <v>-2.1840000000000002E-3</v>
    <v>SGD</v>
    <v>USD</v>
    <v>1.3287</v>
    <v>Currency Pair</v>
    <v>45051.833090277774</v>
    <v>1.3239000000000001</v>
    <v>US Dollar/Singapore Dollar FX Spot Rate</v>
    <v>1.3281000000000001</v>
    <v>1.3280000000000001</v>
    <v>1.3250999999999999</v>
    <v>USDSGD</v>
    <v>USD/SGD</v>
  </rv>
  <rv s="2">
    <v>220</v>
  </rv>
  <rv s="3">
    <fb>1.3412999999999999</fb>
    <v>21</v>
  </rv>
  <rv s="4">
    <v>en-GB</v>
    <v>avyq1h</v>
    <v>268435456</v>
    <v>1</v>
    <v>Powered by Refinitiv</v>
    <v>8</v>
    <v>USD/MYR</v>
    <v>9</v>
    <v>22</v>
    <v>Finance</v>
    <v>11</v>
    <v>4.7469999999999999</v>
    <v>4.22</v>
    <v>-1.4999999999999999E-2</v>
    <v>-3.3710000000000003E-3</v>
    <v>MYR</v>
    <v>USD</v>
    <v>4.4370000000000003</v>
    <v>Currency Pair</v>
    <v>45051.374699074076</v>
    <v>4.4370000000000003</v>
    <v>US Dollar/Malaysian Ringgit FX Spot Rate</v>
    <v>4.4349999999999996</v>
    <v>4.45</v>
    <v>4.4349999999999996</v>
    <v>USDMYR</v>
    <v>USD/MYR</v>
  </rv>
  <rv s="2">
    <v>223</v>
  </rv>
  <rv s="3">
    <fb>4.4000000000000004</fb>
    <v>23</v>
  </rv>
  <rv s="4">
    <v>en-GB</v>
    <v>avytgh</v>
    <v>268435456</v>
    <v>1</v>
    <v>Powered by Refinitiv</v>
    <v>8</v>
    <v>USD/THB</v>
    <v>9</v>
    <v>24</v>
    <v>Finance</v>
    <v>11</v>
    <v>38.46</v>
    <v>32.56</v>
    <v>0.06</v>
    <v>1.7769999999999999E-3</v>
    <v>THB</v>
    <v>USD</v>
    <v>33.93</v>
    <v>Currency Pair</v>
    <v>45051.804918981485</v>
    <v>33.67</v>
    <v>US Dollar/Thai Baht FX Spot Rate</v>
    <v>33.78</v>
    <v>33.770000000000003</v>
    <v>33.83</v>
    <v>USDTHB</v>
    <v>USD/THB</v>
  </rv>
  <rv s="2">
    <v>226</v>
  </rv>
  <rv s="3">
    <fb>34.54</fb>
    <v>25</v>
  </rv>
  <rv s="4">
    <v>en-GB</v>
    <v>avyo8m</v>
    <v>268435456</v>
    <v>1</v>
    <v>Powered by Refinitiv</v>
    <v>8</v>
    <v>USD/INR</v>
    <v>9</v>
    <v>26</v>
    <v>Finance</v>
    <v>11</v>
    <v>83.262500000000003</v>
    <v>75.984999999999999</v>
    <v>-0.01</v>
    <v>-1.2239999999999999E-4</v>
    <v>INR</v>
    <v>USD</v>
    <v>81.81</v>
    <v>Currency Pair</v>
    <v>45051.832685185182</v>
    <v>81.659000000000006</v>
    <v>US Dollar/Indian Rupee FX Spot Rate</v>
    <v>81.694000000000003</v>
    <v>81.709999999999994</v>
    <v>81.7</v>
    <v>USDINR</v>
    <v>USD/INR</v>
  </rv>
  <rv s="2">
    <v>229</v>
  </rv>
  <rv s="3">
    <fb>82.745000000000005</fb>
    <v>27</v>
  </rv>
  <rv s="4">
    <v>en-GB</v>
    <v>avyobh</v>
    <v>268435456</v>
    <v>1</v>
    <v>Powered by Refinitiv</v>
    <v>8</v>
    <v>USD/IDR</v>
    <v>9</v>
    <v>28</v>
    <v>Finance</v>
    <v>11</v>
    <v>15760</v>
    <v>14415</v>
    <v>-5</v>
    <v>-3.4070000000000004E-4</v>
    <v>IDR</v>
    <v>USD</v>
    <v>14688</v>
    <v>Currency Pair</v>
    <v>45051.330208333333</v>
    <v>14655</v>
    <v>US Dollar/Indonesian Rupiah FX Spot Rate</v>
    <v>14665</v>
    <v>14675</v>
    <v>14670</v>
    <v>USDIDR</v>
    <v>USD/IDR</v>
  </rv>
  <rv s="2">
    <v>232</v>
  </rv>
  <rv s="3">
    <fb>15570</fb>
    <v>29</v>
  </rv>
  <rv s="4">
    <v>en-GB</v>
    <v>avyufr</v>
    <v>268435456</v>
    <v>1</v>
    <v>Powered by Refinitiv</v>
    <v>8</v>
    <v>USD/VND</v>
    <v>9</v>
    <v>30</v>
    <v>Finance</v>
    <v>11</v>
    <v>24876</v>
    <v>22935</v>
    <v>-5</v>
    <v>-2.1329999999999998E-4</v>
    <v>VND</v>
    <v>USD</v>
    <v>23450</v>
    <v>Currency Pair</v>
    <v>45051.419699074075</v>
    <v>23450</v>
    <v>US Dollar/Vietnam Dong FX Spot Rate</v>
    <v>23445</v>
    <v>23445</v>
    <v>23440</v>
    <v>USDVND</v>
    <v>USD/VND</v>
  </rv>
  <rv s="2">
    <v>235</v>
  </rv>
  <rv s="3">
    <fb>23610</fb>
    <v>31</v>
  </rv>
  <rv s="4">
    <v>en-GB</v>
    <v>avyrqh</v>
    <v>268435456</v>
    <v>1</v>
    <v>Powered by Refinitiv</v>
    <v>8</v>
    <v>USD/PHP</v>
    <v>9</v>
    <v>32</v>
    <v>Finance</v>
    <v>11</v>
    <v>59.203000000000003</v>
    <v>51.984999999999999</v>
    <v>-0.08</v>
    <v>-1.4449999999999999E-3</v>
    <v>PHP</v>
    <v>USD</v>
    <v>55.43</v>
    <v>Currency Pair</v>
    <v>45051.721018518518</v>
    <v>55.17</v>
    <v>US Dollar/Philippine Peso FX Spot Rate</v>
    <v>55.37</v>
    <v>55.37</v>
    <v>55.29</v>
    <v>USDPHP</v>
    <v>USD/PHP</v>
  </rv>
  <rv s="2">
    <v>238</v>
  </rv>
  <rv s="3">
    <fb>55.7</fb>
    <v>33</v>
  </rv>
  <rv s="4">
    <v>en-GB</v>
    <v>avysvh</v>
    <v>268435456</v>
    <v>1</v>
    <v>Powered by Refinitiv</v>
    <v>8</v>
    <v>USD/ZAR</v>
    <v>9</v>
    <v>34</v>
    <v>Finance</v>
    <v>11</v>
    <v>18.716899999999999</v>
    <v>15.1608</v>
    <v>0.1191</v>
    <v>6.5159999999999992E-3</v>
    <v>ZAR</v>
    <v>USD</v>
    <v>18.477799999999998</v>
    <v>Currency Pair</v>
    <v>45051.833124999997</v>
    <v>18.2638</v>
    <v>US Dollar/South African Rand FX Spot Rate</v>
    <v>18.282900000000001</v>
    <v>18.277899999999999</v>
    <v>18.396999999999998</v>
    <v>USDZAR</v>
    <v>USD/ZAR</v>
  </rv>
  <rv s="2">
    <v>241</v>
  </rv>
  <rv s="3">
    <fb>16.974299999999999</fb>
    <v>35</v>
  </rv>
  <rv s="4">
    <v>en-GB</v>
    <v>avylgh</v>
    <v>268435456</v>
    <v>1</v>
    <v>Powered by Refinitiv</v>
    <v>8</v>
    <v>USD/BRL</v>
    <v>9</v>
    <v>36</v>
    <v>Finance</v>
    <v>11</v>
    <v>5.5297000000000001</v>
    <v>4.6896000000000004</v>
    <v>-3.9399999999999998E-2</v>
    <v>-7.9080000000000001E-3</v>
    <v>BRL</v>
    <v>USD</v>
    <v>5.0072999999999999</v>
    <v>Currency Pair</v>
    <v>45051.833090277774</v>
    <v>4.9259000000000004</v>
    <v>US Dollar/Brazilian Real FX Spot Rate</v>
    <v>4.9842000000000004</v>
    <v>4.9821999999999997</v>
    <v>4.9428000000000001</v>
    <v>USDBRL</v>
    <v>USD/BRL</v>
  </rv>
  <rv s="2">
    <v>244</v>
  </rv>
  <rv s="3">
    <fb>5.3632999999999997</fb>
    <v>37</v>
  </rv>
  <rv s="4">
    <v>en-GB</v>
    <v>avys2w</v>
    <v>268435456</v>
    <v>1</v>
    <v>Powered by Refinitiv</v>
    <v>8</v>
    <v>USD/RUB</v>
    <v>9</v>
    <v>38</v>
    <v>Finance</v>
    <v>11</v>
    <v>84.5</v>
    <v>47.75</v>
    <v>-1.8</v>
    <v>-2.2931E-2</v>
    <v>RUB</v>
    <v>USD</v>
    <v>78.645499999999998</v>
    <v>Currency Pair</v>
    <v>45051.73265046296</v>
    <v>76.204499999999996</v>
    <v>US Dollar/Russian Rouble FX Spot Rate</v>
    <v>77.650000000000006</v>
    <v>78.495500000000007</v>
    <v>76.695499999999996</v>
    <v>USDRUB</v>
    <v>USD/RUB</v>
  </rv>
  <rv s="2">
    <v>247</v>
  </rv>
  <rv s="3">
    <fb>70.995500000000007</fb>
    <v>39</v>
  </rv>
  <rv s="4">
    <v>en-GB</v>
    <v>avytp2</v>
    <v>268435456</v>
    <v>1</v>
    <v>Powered by Refinitiv</v>
    <v>8</v>
    <v>USD/TRY</v>
    <v>9</v>
    <v>40</v>
    <v>Finance</v>
    <v>11</v>
    <v>19.5321</v>
    <v>14.645</v>
    <v>5.1999999999999998E-3</v>
    <v>2.6679999999999998E-4</v>
    <v>TRY</v>
    <v>USD</v>
    <v>19.5321</v>
    <v>Currency Pair</v>
    <v>45051.833113425928</v>
    <v>19.46</v>
    <v>US Dollar/Turkish Lira FX Spot Rate</v>
    <v>19.493500000000001</v>
    <v>19.492599999999999</v>
    <v>19.497800000000002</v>
    <v>USDTRY</v>
    <v>USD/TRY</v>
  </rv>
  <rv s="2">
    <v>250</v>
  </rv>
  <rv s="3">
    <fb>18.712</fb>
    <v>41</v>
  </rv>
  <rv s="4">
    <v>en-GB</v>
    <v>avyrc7</v>
    <v>268435456</v>
    <v>1</v>
    <v>Powered by Refinitiv</v>
    <v>8</v>
    <v>USD/PKR</v>
    <v>9</v>
    <v>42</v>
    <v>Finance</v>
    <v>11</v>
    <v>288.25</v>
    <v>185</v>
    <v>0.1</v>
    <v>3.5299999999999996E-4</v>
    <v>PKR</v>
    <v>USD</v>
    <v>283.60000000000002</v>
    <v>Currency Pair</v>
    <v>45051.620740740742</v>
    <v>281.88</v>
    <v>US Dollar/Pakistani Rupee FX Spot Rate</v>
    <v>283.39999999999998</v>
    <v>283.3</v>
    <v>283.39999999999998</v>
    <v>USDPKR</v>
    <v>USD/PKR</v>
  </rv>
  <rv s="2">
    <v>253</v>
  </rv>
  <rv s="3">
    <fb>226.4</fb>
    <v>43</v>
  </rv>
  <rv s="0">
    <v>https://www.bing.com/financeapi/forcetrigger?t=a22xmw&amp;q=XNAS%3aSHY&amp;form=skydnc</v>
    <v>Learn more on Bing</v>
  </rv>
  <rv s="1">
    <v>en-GB</v>
    <v>a22xmw</v>
    <v>268435456</v>
    <v>1</v>
    <v>Powered by Refinitiv</v>
    <v>0</v>
    <v>iShares:1-3 Trs Bd ETF (XNAS:SHY)</v>
    <v>2</v>
    <v>3</v>
    <v>Finance</v>
    <v>4</v>
    <v>83.526899999999998</v>
    <v>80.48</v>
    <v>1.0384</v>
    <v>-0.2009</v>
    <v>-2.4380000000000001E-3</v>
    <v>USD</v>
    <v>Nasdaq Stock Market</v>
    <v>XNAS</v>
    <v>1.5E-3</v>
    <v>82.28</v>
    <v>ETF</v>
    <v>45051.833103633595</v>
    <v>256</v>
    <v>82.165000000000006</v>
    <v>27821094703.66</v>
    <v>iShares:1-3 Trs Bd ETF</v>
    <v>82.27</v>
    <v>82.41</v>
    <v>82.209100000000007</v>
    <v>SHY</v>
    <v>iShares:1-3 Trs Bd ETF (XNAS:SHY)</v>
    <v>2810153</v>
    <v>4672202</v>
  </rv>
  <rv s="2">
    <v>257</v>
  </rv>
  <rv s="3">
    <fb>81.239999999999995</fb>
    <v>6</v>
  </rv>
  <rv s="0">
    <v>https://www.bing.com/financeapi/forcetrigger?t=a1vbh7&amp;q=XNAS%3aIEI&amp;form=skydnc</v>
    <v>Learn more on Bing</v>
  </rv>
  <rv s="1">
    <v>en-GB</v>
    <v>a1vbh7</v>
    <v>268435456</v>
    <v>1</v>
    <v>Powered by Refinitiv</v>
    <v>0</v>
    <v>iShares:3-7 Trs Bd ETF (XNAS:IEI)</v>
    <v>2</v>
    <v>3</v>
    <v>Finance</v>
    <v>4</v>
    <v>121.47</v>
    <v>112.2586</v>
    <v>1.2551000000000001</v>
    <v>-0.53500000000000003</v>
    <v>-4.4940000000000006E-3</v>
    <v>USD</v>
    <v>Nasdaq Stock Market</v>
    <v>XNAS</v>
    <v>1.5E-3</v>
    <v>118.62</v>
    <v>ETF</v>
    <v>45051.833102568751</v>
    <v>260</v>
    <v>118.34</v>
    <v>12794056768.65</v>
    <v>iShares:3-7 Trs Bd ETF</v>
    <v>118.58</v>
    <v>119.04</v>
    <v>118.505</v>
    <v>IEI</v>
    <v>iShares:3-7 Trs Bd ETF (XNAS:IEI)</v>
    <v>1669526</v>
    <v>1619248</v>
  </rv>
  <rv s="2">
    <v>261</v>
  </rv>
  <rv s="3">
    <fb>115.23</fb>
    <v>6</v>
  </rv>
  <rv s="0">
    <v>https://www.bing.com/financeapi/forcetrigger?t=a1vbbh&amp;q=XNAS%3aIEF&amp;form=skydnc</v>
    <v>Learn more on Bing</v>
  </rv>
  <rv s="1">
    <v>en-GB</v>
    <v>a1vbbh</v>
    <v>268435456</v>
    <v>1</v>
    <v>Powered by Refinitiv</v>
    <v>0</v>
    <v>iShares:7-10 Trs Bd ETF (XNAS:IEF)</v>
    <v>2</v>
    <v>3</v>
    <v>Finance</v>
    <v>4</v>
    <v>105.745</v>
    <v>92.48</v>
    <v>1.9563999999999999</v>
    <v>-0.54500000000000004</v>
    <v>-5.437E-3</v>
    <v>USD</v>
    <v>Nasdaq Stock Market</v>
    <v>XNAS</v>
    <v>1.5E-3</v>
    <v>99.728999999999999</v>
    <v>ETF</v>
    <v>45051.833114027344</v>
    <v>264</v>
    <v>99.44</v>
    <v>28445961345.5</v>
    <v>iShares:7-10 Trs Bd ETF</v>
    <v>99.65</v>
    <v>100.23</v>
    <v>99.685000000000002</v>
    <v>IEF</v>
    <v>iShares:7-10 Trs Bd ETF (XNAS:IEF)</v>
    <v>10454732</v>
    <v>8334432</v>
  </rv>
  <rv s="2">
    <v>265</v>
  </rv>
  <rv s="3">
    <fb>96.53</fb>
    <v>6</v>
  </rv>
  <rv s="0">
    <v>https://www.bing.com/financeapi/forcetrigger?t=a24b5r&amp;q=XNAS%3aTLT&amp;form=skydnc</v>
    <v>Learn more on Bing</v>
  </rv>
  <rv s="1">
    <v>en-GB</v>
    <v>a24b5r</v>
    <v>268435456</v>
    <v>1</v>
    <v>Powered by Refinitiv</v>
    <v>0</v>
    <v>iShares:20+ Trs Bd ETF (XNAS:TLT)</v>
    <v>2</v>
    <v>3</v>
    <v>Finance</v>
    <v>4</v>
    <v>120.69</v>
    <v>91.85</v>
    <v>1.0685</v>
    <v>-0.36499999999999999</v>
    <v>-3.4680000000000002E-3</v>
    <v>USD</v>
    <v>Nasdaq Stock Market</v>
    <v>XNAS</v>
    <v>1.5E-3</v>
    <v>104.9</v>
    <v>ETF</v>
    <v>45051.833135682813</v>
    <v>268</v>
    <v>104.11</v>
    <v>36204063544.790001</v>
    <v>iShares:20+ Trs Bd ETF</v>
    <v>104.35</v>
    <v>105.24</v>
    <v>104.875</v>
    <v>TLT</v>
    <v>iShares:20+ Trs Bd ETF (XNAS:TLT)</v>
    <v>12743046</v>
    <v>20453712</v>
  </rv>
  <rv s="2">
    <v>269</v>
  </rv>
  <rv s="3">
    <fb>101.46</fb>
    <v>6</v>
  </rv>
  <rv s="0">
    <v>https://www.bing.com/financeapi/forcetrigger?t=a1u477&amp;q=BATS%3aGOVT&amp;form=skydnc</v>
    <v>Learn more on Bing</v>
  </rv>
  <rv s="1">
    <v>en-GB</v>
    <v>a1u477</v>
    <v>268435456</v>
    <v>1</v>
    <v>Powered by Refinitiv</v>
    <v>0</v>
    <v>iShares:US Treasury Bond (BATS:GOVT)</v>
    <v>2</v>
    <v>3</v>
    <v>Finance</v>
    <v>4</v>
    <v>24.385000000000002</v>
    <v>22.13</v>
    <v>0.85319999999999996</v>
    <v>-9.5000000000000001E-2</v>
    <v>-4.0400000000000002E-3</v>
    <v>USD</v>
    <v>CBOE BZX Exchange</v>
    <v>BATS</v>
    <v>5.0000000000000001E-4</v>
    <v>23.42</v>
    <v>ETF</v>
    <v>45051.833086608596</v>
    <v>272</v>
    <v>23.37</v>
    <v>26206071776.279999</v>
    <v>iShares:US Treasury Bond</v>
    <v>23.41</v>
    <v>23.515000000000001</v>
    <v>23.42</v>
    <v>GOVT</v>
    <v>iShares:US Treasury Bond (BATS:GOVT)</v>
    <v>4733014</v>
    <v>7670520</v>
  </rv>
  <rv s="2">
    <v>273</v>
  </rv>
  <rv s="3">
    <fb>22.84</fb>
    <v>6</v>
  </rv>
  <rv s="0">
    <v>https://www.bing.com/financeapi/forcetrigger?t=a1n26h&amp;q=ARCX%3aAGG&amp;form=skydnc</v>
    <v>Learn more on Bing</v>
  </rv>
  <rv s="1">
    <v>en-GB</v>
    <v>a1n26h</v>
    <v>268435456</v>
    <v>1</v>
    <v>Powered by Refinitiv</v>
    <v>0</v>
    <v>iShares:Core US Agg Bd (ARCX:AGG)</v>
    <v>2</v>
    <v>3</v>
    <v>Finance</v>
    <v>4</v>
    <v>104.395</v>
    <v>93.2</v>
    <v>1.0014000000000001</v>
    <v>-0.32500000000000001</v>
    <v>-3.251E-3</v>
    <v>USD</v>
    <v>NYSE Arca</v>
    <v>ARCX</v>
    <v>2.9999999999999997E-4</v>
    <v>99.719899999999996</v>
    <v>ETF</v>
    <v>45051.833135578127</v>
    <v>276</v>
    <v>99.4542</v>
    <v>89165588450.679993</v>
    <v>iShares:Core US Agg Bd</v>
    <v>99.65</v>
    <v>99.97</v>
    <v>99.644999999999996</v>
    <v>AGG</v>
    <v>iShares:Core US Agg Bd (ARCX:AGG)</v>
    <v>3497812</v>
    <v>5706363</v>
  </rv>
  <rv s="2">
    <v>277</v>
  </rv>
  <rv s="3">
    <fb>97.56</fb>
    <v>6</v>
  </rv>
  <rv s="0">
    <v>https://www.bing.com/financeapi/forcetrigger?t=a1v9r7&amp;q=ARCX%3aIDEV&amp;form=skydnc</v>
    <v>Learn more on Bing</v>
  </rv>
  <rv s="1">
    <v>en-GB</v>
    <v>a1v9r7</v>
    <v>268435456</v>
    <v>1</v>
    <v>Powered by Refinitiv</v>
    <v>0</v>
    <v>iShares:Cr MSCI Intl DM (ARCX:IDEV)</v>
    <v>2</v>
    <v>3</v>
    <v>Finance</v>
    <v>4</v>
    <v>62.475000000000001</v>
    <v>47.01</v>
    <v>1.042</v>
    <v>0.94</v>
    <v>1.5302E-2</v>
    <v>USD</v>
    <v>NYSE Arca</v>
    <v>ARCX</v>
    <v>5.0000000000000001E-4</v>
    <v>62.475000000000001</v>
    <v>ETF</v>
    <v>45051.832988193753</v>
    <v>280</v>
    <v>61.74</v>
    <v>10976955499.52</v>
    <v>iShares:Cr MSCI Intl DM</v>
    <v>61.75</v>
    <v>61.43</v>
    <v>62.37</v>
    <v>IDEV</v>
    <v>iShares:Cr MSCI Intl DM (ARCX:IDEV)</v>
    <v>283237</v>
    <v>555089</v>
  </rv>
  <rv s="2">
    <v>281</v>
  </rv>
  <rv s="3">
    <fb>56.33</fb>
    <v>6</v>
  </rv>
  <rv s="0">
    <v>https://www.bing.com/financeapi/forcetrigger?t=a1ryhw&amp;q=XNAS%3aEMXC&amp;form=skydnc</v>
    <v>Learn more on Bing</v>
  </rv>
  <rv s="1">
    <v>en-GB</v>
    <v>a1ryhw</v>
    <v>268435456</v>
    <v>1</v>
    <v>Powered by Refinitiv</v>
    <v>0</v>
    <v>iShares:MSCI EM xChn (XNAS:EMXC)</v>
    <v>2</v>
    <v>3</v>
    <v>Finance</v>
    <v>4</v>
    <v>54.94</v>
    <v>43.731099999999998</v>
    <v>0.97040000000000004</v>
    <v>0.63</v>
    <v>1.2683999999999999E-2</v>
    <v>USD</v>
    <v>Nasdaq Stock Market</v>
    <v>XNAS</v>
    <v>2.5000000000000001E-3</v>
    <v>50.369900000000001</v>
    <v>ETF</v>
    <v>45051.833110983593</v>
    <v>284</v>
    <v>49.84</v>
    <v>3640965198.8600001</v>
    <v>iShares:MSCI EM xChn</v>
    <v>49.84</v>
    <v>49.67</v>
    <v>50.3</v>
    <v>EMXC</v>
    <v>iShares:MSCI EM xChn (XNAS:EMXC)</v>
    <v>1142396</v>
    <v>636848</v>
  </rv>
  <rv s="2">
    <v>285</v>
  </rv>
  <rv s="3">
    <fb>47.42</fb>
    <v>6</v>
  </rv>
  <rv s="0">
    <v>https://www.bing.com/financeapi/forcetrigger?t=a2573m&amp;q=ARCX%3aVB&amp;form=skydnc</v>
    <v>Learn more on Bing</v>
  </rv>
  <rv s="1">
    <v>en-GB</v>
    <v>a2573m</v>
    <v>268435456</v>
    <v>1</v>
    <v>Powered by Refinitiv</v>
    <v>0</v>
    <v>Vanguard S-C Id;ETF (ARCX:VB)</v>
    <v>2</v>
    <v>3</v>
    <v>Finance</v>
    <v>4</v>
    <v>210</v>
    <v>168.65</v>
    <v>1.0112000000000001</v>
    <v>4</v>
    <v>2.2067999999999997E-2</v>
    <v>USD</v>
    <v>NYSE Arca</v>
    <v>ARCX</v>
    <v>5.0000000000000001E-4</v>
    <v>185.89</v>
    <v>ETF</v>
    <v>45051.833132025</v>
    <v>288</v>
    <v>183.75</v>
    <v>42853033244</v>
    <v>Vanguard S-C Id;ETF</v>
    <v>184.49</v>
    <v>181.26</v>
    <v>185.26</v>
    <v>VB</v>
    <v>Vanguard S-C Id;ETF (ARCX:VB)</v>
    <v>556957</v>
    <v>548988</v>
  </rv>
  <rv s="2">
    <v>289</v>
  </rv>
  <rv s="3">
    <fb>182.5</fb>
    <v>6</v>
  </rv>
  <rv s="0">
    <v>https://www.bing.com/financeapi/forcetrigger?t=a1vx77&amp;q=ARCX%3aIWD&amp;form=skydnc</v>
    <v>Learn more on Bing</v>
  </rv>
  <rv s="1">
    <v>en-GB</v>
    <v>a1vx77</v>
    <v>268435456</v>
    <v>1</v>
    <v>Powered by Refinitiv</v>
    <v>0</v>
    <v>iShares:Russ 1000 Vl ETF (ARCX:IWD)</v>
    <v>2</v>
    <v>3</v>
    <v>Finance</v>
    <v>4</v>
    <v>162.12</v>
    <v>134.09</v>
    <v>1</v>
    <v>2.36</v>
    <v>1.5783000000000002E-2</v>
    <v>USD</v>
    <v>NYSE Arca</v>
    <v>ARCX</v>
    <v>1.8E-3</v>
    <v>152.38</v>
    <v>ETF</v>
    <v>45051.83306075156</v>
    <v>292</v>
    <v>150.96</v>
    <v>50515277567.089996</v>
    <v>iShares:Russ 1000 Vl ETF</v>
    <v>150.99</v>
    <v>149.53</v>
    <v>151.88999999999999</v>
    <v>IWD</v>
    <v>iShares:Russ 1000 Vl ETF (ARCX:IWD)</v>
    <v>987540</v>
    <v>1547283</v>
  </rv>
  <rv s="2">
    <v>293</v>
  </rv>
  <rv s="3">
    <fb>151.6</fb>
    <v>6</v>
  </rv>
  <rv s="0">
    <v>https://www.bing.com/financeapi/forcetrigger?t=a25hm7&amp;q=ARCX%3aVOO&amp;form=skydnc</v>
    <v>Learn more on Bing</v>
  </rv>
  <rv s="1">
    <v>en-GB</v>
    <v>a25hm7</v>
    <v>268435456</v>
    <v>1</v>
    <v>Powered by Refinitiv</v>
    <v>0</v>
    <v>Vanguard 500 Idx;ETF (ARCX:VOO)</v>
    <v>2</v>
    <v>3</v>
    <v>Finance</v>
    <v>4</v>
    <v>396.89</v>
    <v>319.87</v>
    <v>1.0001</v>
    <v>6.65</v>
    <v>1.787E-2</v>
    <v>USD</v>
    <v>NYSE Arca</v>
    <v>ARCX</v>
    <v>2.9999999999999997E-4</v>
    <v>380.09</v>
    <v>ETF</v>
    <v>45051.833104710153</v>
    <v>296</v>
    <v>375.47</v>
    <v>285898595459</v>
    <v>Vanguard 500 Idx;ETF</v>
    <v>375.57</v>
    <v>372.14</v>
    <v>378.79</v>
    <v>VOO</v>
    <v>Vanguard 500 Idx;ETF (ARCX:VOO)</v>
    <v>2862965</v>
    <v>3362015</v>
  </rv>
  <rv s="2">
    <v>297</v>
  </rv>
  <rv s="3">
    <fb>349.99</fb>
    <v>6</v>
  </rv>
  <rv s="0">
    <v>https://www.bing.com/financeapi/forcetrigger?t=a21mim&amp;q=XNAS%3aQQQ&amp;form=skydnc</v>
    <v>Learn more on Bing</v>
  </rv>
  <rv s="1">
    <v>en-GB</v>
    <v>a21mim</v>
    <v>268435456</v>
    <v>1</v>
    <v>Powered by Refinitiv</v>
    <v>0</v>
    <v>Invesco QQQ Trust 1 (XNAS:QQQ)</v>
    <v>2</v>
    <v>3</v>
    <v>Finance</v>
    <v>4</v>
    <v>334.42090000000002</v>
    <v>254.26</v>
    <v>1.0669999999999999</v>
    <v>6.57</v>
    <v>2.078E-2</v>
    <v>USD</v>
    <v>Nasdaq Stock Market</v>
    <v>XNAS</v>
    <v>2E-3</v>
    <v>323.76</v>
    <v>ETF</v>
    <v>45051.833125717189</v>
    <v>300</v>
    <v>316.21159999999998</v>
    <v>173936024677.08801</v>
    <v>Invesco QQQ Trust 1</v>
    <v>318.24</v>
    <v>316.17</v>
    <v>322.74</v>
    <v>QQQ</v>
    <v>Invesco QQQ Trust 1 (XNAS:QQQ)</v>
    <v>46900519</v>
    <v>52867487</v>
  </rv>
  <rv s="2">
    <v>301</v>
  </rv>
  <rv s="3">
    <fb>264.48</fb>
    <v>6</v>
  </rv>
  <rv s="0">
    <v>https://www.bing.com/financeapi/forcetrigger?t=a25nhw&amp;q=ARCX%3aVWO&amp;form=skydnc</v>
    <v>Learn more on Bing</v>
  </rv>
  <rv s="1">
    <v>en-GB</v>
    <v>a25nhw</v>
    <v>268435456</v>
    <v>1</v>
    <v>Powered by Refinitiv</v>
    <v>0</v>
    <v>Vanguard EM St I;ETF (ARCX:VWO)</v>
    <v>2</v>
    <v>3</v>
    <v>Finance</v>
    <v>4</v>
    <v>44.284999999999997</v>
    <v>34.880099999999999</v>
    <v>0.91500000000000004</v>
    <v>0.43</v>
    <v>1.0744999999999999E-2</v>
    <v>USD</v>
    <v>NYSE Arca</v>
    <v>ARCX</v>
    <v>8.0000000000000004E-4</v>
    <v>40.499899999999997</v>
    <v>ETF</v>
    <v>45051.833111203123</v>
    <v>304</v>
    <v>40.090299999999999</v>
    <v>71743025646</v>
    <v>Vanguard EM St I;ETF</v>
    <v>40.159999999999997</v>
    <v>40.020000000000003</v>
    <v>40.450000000000003</v>
    <v>VWO</v>
    <v>Vanguard EM St I;ETF (ARCX:VWO)</v>
    <v>6474921</v>
    <v>8379595</v>
  </rv>
  <rv s="2">
    <v>305</v>
  </rv>
  <rv s="3">
    <fb>39.4</fb>
    <v>6</v>
  </rv>
  <rv s="0">
    <v>https://www.bing.com/financeapi/forcetrigger?t=a1rour&amp;q=ARCX%3aEEM&amp;form=skydnc</v>
    <v>Learn more on Bing</v>
  </rv>
  <rv s="1">
    <v>en-GB</v>
    <v>a1rour</v>
    <v>268435456</v>
    <v>1</v>
    <v>Powered by Refinitiv</v>
    <v>0</v>
    <v>iShares:MSCI Em Mkts (ARCX:EEM)</v>
    <v>2</v>
    <v>3</v>
    <v>Finance</v>
    <v>4</v>
    <v>43.23</v>
    <v>33.484999999999999</v>
    <v>1.0178</v>
    <v>0.51500000000000001</v>
    <v>1.3249E-2</v>
    <v>USD</v>
    <v>NYSE Arca</v>
    <v>ARCX</v>
    <v>6.8999999999999999E-3</v>
    <v>39.424999999999997</v>
    <v>ETF</v>
    <v>45051.833121875003</v>
    <v>308</v>
    <v>38.99</v>
    <v>24506741211.189999</v>
    <v>iShares:MSCI Em Mkts</v>
    <v>39.06</v>
    <v>38.869999999999997</v>
    <v>39.384999999999998</v>
    <v>EEM</v>
    <v>iShares:MSCI Em Mkts (ARCX:EEM)</v>
    <v>15715988</v>
    <v>26847438</v>
  </rv>
  <rv s="2">
    <v>309</v>
  </rv>
  <rv s="3">
    <fb>38.22</fb>
    <v>6</v>
  </rv>
  <rv s="0">
    <v>https://www.bing.com/financeapi/forcetrigger?t=a25927&amp;q=ARCX%3aVEA&amp;form=skydnc</v>
    <v>Learn more on Bing</v>
  </rv>
  <rv s="1">
    <v>en-GB</v>
    <v>a25927</v>
    <v>268435456</v>
    <v>1</v>
    <v>Powered by Refinitiv</v>
    <v>0</v>
    <v>Vanguard Dev Mkt;ETF (ARCX:VEA)</v>
    <v>2</v>
    <v>3</v>
    <v>Finance</v>
    <v>4</v>
    <v>46.67</v>
    <v>35.424999999999997</v>
    <v>1.0522</v>
    <v>0.73</v>
    <v>1.5921000000000001E-2</v>
    <v>USD</v>
    <v>NYSE Arca</v>
    <v>ARCX</v>
    <v>5.0000000000000001E-4</v>
    <v>46.67</v>
    <v>ETF</v>
    <v>45051.833094397654</v>
    <v>312</v>
    <v>46.1</v>
    <v>109160797667</v>
    <v>Vanguard Dev Mkt;ETF</v>
    <v>46.13</v>
    <v>45.85</v>
    <v>46.58</v>
    <v>VEA</v>
    <v>Vanguard Dev Mkt;ETF (ARCX:VEA)</v>
    <v>6068920</v>
    <v>9170294</v>
  </rv>
  <rv s="2">
    <v>313</v>
  </rv>
  <rv s="3">
    <fb>42.2</fb>
    <v>6</v>
  </rv>
  <rv s="0">
    <v>https://www.bing.com/financeapi/forcetrigger?t=a1rpu2&amp;q=ARCX%3aEFA&amp;form=skydnc</v>
    <v>Learn more on Bing</v>
  </rv>
  <rv s="1">
    <v>en-GB</v>
    <v>a1rpu2</v>
    <v>268435456</v>
    <v>1</v>
    <v>Powered by Refinitiv</v>
    <v>0</v>
    <v>iShares:MSCI EAFE ETF (ARCX:EFA)</v>
    <v>2</v>
    <v>3</v>
    <v>Finance</v>
    <v>4</v>
    <v>73.984999999999999</v>
    <v>54.61</v>
    <v>1.0381</v>
    <v>1.0349999999999999</v>
    <v>1.4215E-2</v>
    <v>USD</v>
    <v>NYSE Arca</v>
    <v>ARCX</v>
    <v>3.3E-3</v>
    <v>73.984999999999999</v>
    <v>ETF</v>
    <v>45051.833120300784</v>
    <v>316</v>
    <v>73.12</v>
    <v>50035091145.739998</v>
    <v>iShares:MSCI EAFE ETF</v>
    <v>73.17</v>
    <v>72.81</v>
    <v>73.844999999999999</v>
    <v>EFA</v>
    <v>iShares:MSCI EAFE ETF (ARCX:EFA)</v>
    <v>9017172</v>
    <v>15563594</v>
  </rv>
  <rv s="2">
    <v>317</v>
  </rv>
  <rv s="3">
    <fb>66.22</fb>
    <v>6</v>
  </rv>
  <rv s="0">
    <v>https://www.bing.com/financeapi/forcetrigger?t=a1vxa2&amp;q=ARCX%3aIWF&amp;form=skydnc</v>
    <v>Learn more on Bing</v>
  </rv>
  <rv s="1">
    <v>en-GB</v>
    <v>a1vxa2</v>
    <v>268435456</v>
    <v>1</v>
    <v>Powered by Refinitiv</v>
    <v>0</v>
    <v>iShares:Russ 1000 Gr ETF (ARCX:IWF)</v>
    <v>2</v>
    <v>3</v>
    <v>Finance</v>
    <v>4</v>
    <v>258.84199999999998</v>
    <v>202.05</v>
    <v>0.99960000000000004</v>
    <v>4.92</v>
    <v>2.0323999999999998E-2</v>
    <v>USD</v>
    <v>NYSE Arca</v>
    <v>ARCX</v>
    <v>1.8E-3</v>
    <v>247.84</v>
    <v>ETF</v>
    <v>45051.833120428128</v>
    <v>320</v>
    <v>244.17</v>
    <v>63480210912.470001</v>
    <v>iShares:Russ 1000 Gr ETF</v>
    <v>244.27</v>
    <v>242.08</v>
    <v>247</v>
    <v>IWF</v>
    <v>iShares:Russ 1000 Gr ETF (ARCX:IWF)</v>
    <v>1013226</v>
    <v>1083808</v>
  </rv>
  <rv s="2">
    <v>321</v>
  </rv>
  <rv s="3">
    <fb>212.62</fb>
    <v>6</v>
  </rv>
  <rv s="0">
    <v>https://www.bing.com/financeapi/forcetrigger?t=a1nq6h&amp;q=ARCX%3aARKK&amp;form=skydnc</v>
    <v>Learn more on Bing</v>
  </rv>
  <rv s="1">
    <v>en-GB</v>
    <v>a1nq6h</v>
    <v>268435456</v>
    <v>1</v>
    <v>Powered by Refinitiv</v>
    <v>0</v>
    <v>ARK Innovation (ARCX:ARKK)</v>
    <v>2</v>
    <v>3</v>
    <v>Finance</v>
    <v>4</v>
    <v>53.86</v>
    <v>29.43</v>
    <v>1.5936999999999999</v>
    <v>1.615</v>
    <v>4.5186999999999998E-2</v>
    <v>USD</v>
    <v>NYSE Arca</v>
    <v>ARCX</v>
    <v>7.4999999999999997E-3</v>
    <v>37.5</v>
    <v>ETF</v>
    <v>45051.833125995312</v>
    <v>324</v>
    <v>36.4</v>
    <v>6713962928.0900002</v>
    <v>ARK Innovation</v>
    <v>36.54</v>
    <v>35.74</v>
    <v>37.354999999999997</v>
    <v>ARKK</v>
    <v>ARK Innovation (ARCX:ARKK)</v>
    <v>16277311</v>
    <v>16204601</v>
  </rv>
  <rv s="2">
    <v>325</v>
  </rv>
  <rv s="3">
    <fb>30.46</fb>
    <v>6</v>
  </rv>
  <rv s="0">
    <v>https://www.bing.com/financeapi/forcetrigger?t=a1wn3m&amp;q=ARCX%3aKRE&amp;form=skydnc</v>
    <v>Learn more on Bing</v>
  </rv>
  <rv s="1">
    <v>en-GB</v>
    <v>a1wn3m</v>
    <v>268435456</v>
    <v>1</v>
    <v>Powered by Refinitiv</v>
    <v>0</v>
    <v>SPDR S&amp;P Reg Banking ETF (ARCX:KRE)</v>
    <v>2</v>
    <v>3</v>
    <v>Finance</v>
    <v>4</v>
    <v>68.83</v>
    <v>34.520000000000003</v>
    <v>1.1031</v>
    <v>2.3050000000000002</v>
    <v>6.3885999999999998E-2</v>
    <v>USD</v>
    <v>NYSE Arca</v>
    <v>ARCX</v>
    <v>3.4999999999999996E-3</v>
    <v>38.487499999999997</v>
    <v>ETF</v>
    <v>45051.833129178121</v>
    <v>328</v>
    <v>37.21</v>
    <v>2918076383.9200001</v>
    <v>SPDR S&amp;P Reg Banking ETF</v>
    <v>38.03</v>
    <v>36.08</v>
    <v>38.384999999999998</v>
    <v>KRE</v>
    <v>SPDR S&amp;P Reg Banking ETF (ARCX:KRE)</v>
    <v>60362343</v>
    <v>29775019</v>
  </rv>
  <rv s="2">
    <v>329</v>
  </rv>
  <rv s="3">
    <fb>58.33</fb>
    <v>6</v>
  </rv>
  <rv s="0">
    <v>https://www.bing.com/financeapi/forcetrigger?t=a1tba2&amp;q=XNYS%3aFRC&amp;form=skydnc</v>
    <v>Learn more on Bing</v>
  </rv>
  <rv s="5">
    <v>en-GB</v>
    <v>a1tba2</v>
    <v>268435456</v>
    <v>1</v>
    <v>Powered by Refinitiv</v>
    <v>44</v>
    <v>FIRST REPUBLIC BANK (OTCM:FRCB)</v>
    <v>45</v>
    <v>46</v>
    <v>Finance</v>
    <v>47</v>
    <v>171.09</v>
    <v>0.26500000000000001</v>
    <v>1.1506000000000001</v>
    <v>3.2000000000000001E-2</v>
    <v>0.10062900000000001</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OTC Markets</v>
    <v>OTCM</v>
    <v>OTCM</v>
    <v>111 Pine St, SAN FRANCISCO, CA, 94111-5602 US</v>
    <v>0.35930000000000001</v>
    <v>Banking Services</v>
    <v>Stock</v>
    <v>45051.822676006253</v>
    <v>332</v>
    <v>0.27500000000000002</v>
    <v>1702311000</v>
    <v>FIRST REPUBLIC BANK</v>
    <v>FIRST REPUBLIC BANK</v>
    <v>0.28000000000000003</v>
    <v>4.2500000000000003E-2</v>
    <v>0.318</v>
    <v>0.35</v>
    <v>31081080</v>
    <v>FRCB</v>
    <v>FIRST REPUBLIC BANK (OTCM:FRCB)</v>
    <v>35729030</v>
    <v>56808984</v>
    <v>2009</v>
  </rv>
  <rv s="2">
    <v>333</v>
  </rv>
  <rv s="3">
    <fb>121.54</fb>
    <v>6</v>
  </rv>
  <rv s="0">
    <v>https://www.bing.com/financeapi/forcetrigger?t=a1zfmw&amp;q=XNAS%3aPACW&amp;form=skydnc</v>
    <v>Learn more on Bing</v>
  </rv>
  <rv s="5">
    <v>en-GB</v>
    <v>a1zfmw</v>
    <v>268435456</v>
    <v>1</v>
    <v>Powered by Refinitiv</v>
    <v>44</v>
    <v>PACWEST BANCORP (XNAS:PACW)</v>
    <v>45</v>
    <v>46</v>
    <v>Finance</v>
    <v>48</v>
    <v>34.21</v>
    <v>2.48</v>
    <v>1.4825999999999999</v>
    <v>2.58</v>
    <v>0.81388000000000005</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6.22</v>
    <v>Banking Services</v>
    <v>Stock</v>
    <v>45051.833136503905</v>
    <v>336</v>
    <v>4.17</v>
    <v>691404150</v>
    <v>PACWEST BANCORP</v>
    <v>PACWEST BANCORP</v>
    <v>4.42</v>
    <v>3.3546</v>
    <v>3.17</v>
    <v>5.75</v>
    <v>120244200</v>
    <v>PACW</v>
    <v>PACWEST BANCORP (XNAS:PACW)</v>
    <v>133023373</v>
    <v>21556748</v>
    <v>2008</v>
  </rv>
  <rv s="2">
    <v>337</v>
  </rv>
  <rv s="3">
    <fb>22.67</fb>
    <v>6</v>
  </rv>
  <rv s="0">
    <v>https://www.bing.com/financeapi/forcetrigger?t=a1pj4c&amp;q=XNYS%3aCFG&amp;form=skydnc</v>
    <v>Learn more on Bing</v>
  </rv>
  <rv s="5">
    <v>en-GB</v>
    <v>a1pj4c</v>
    <v>268435456</v>
    <v>1</v>
    <v>Powered by Refinitiv</v>
    <v>44</v>
    <v>CITIZENS FINANCIAL GROUP, INC. (XNYS:CFG)</v>
    <v>45</v>
    <v>46</v>
    <v>Finance</v>
    <v>48</v>
    <v>44.82</v>
    <v>23.37</v>
    <v>1.3294999999999999</v>
    <v>1.58</v>
    <v>6.3580999999999999E-2</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26.484999999999999</v>
    <v>Banking Services</v>
    <v>Stock</v>
    <v>45051.833141376563</v>
    <v>340</v>
    <v>25.635000000000002</v>
    <v>12791652189</v>
    <v>CITIZENS FINANCIAL GROUP, INC.</v>
    <v>CITIZENS FINANCIAL GROUP, INC.</v>
    <v>26.21</v>
    <v>5.9741</v>
    <v>24.85</v>
    <v>26.43</v>
    <v>483982300</v>
    <v>CFG</v>
    <v>CITIZENS FINANCIAL GROUP, INC. (XNYS:CFG)</v>
    <v>9814052</v>
    <v>10891404</v>
    <v>1984</v>
  </rv>
  <rv s="2">
    <v>341</v>
  </rv>
  <rv s="3">
    <fb>39.53</fb>
    <v>6</v>
  </rv>
  <rv s="0">
    <v>https://www.bing.com/financeapi/forcetrigger?t=a26gnm&amp;q=XNAS%3aZION&amp;form=skydnc</v>
    <v>Learn more on Bing</v>
  </rv>
  <rv s="6">
    <v>en-GB</v>
    <v>a26gnm</v>
    <v>268435456</v>
    <v>1</v>
    <v>Powered by Refinitiv</v>
    <v>49</v>
    <v>ZIONS BANCORPORATION, NATIONAL ASSOCIATION (XNAS:ZION)</v>
    <v>45</v>
    <v>50</v>
    <v>Finance</v>
    <v>48</v>
    <v>59.75</v>
    <v>18.260000000000002</v>
    <v>1.1496</v>
    <v>3.85</v>
    <v>0.19317599999999999</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24.49</v>
    <v>Banking Services</v>
    <v>Stock</v>
    <v>45051.83312819375</v>
    <v>344</v>
    <v>22.204999999999998</v>
    <v>3521818000</v>
    <v>ZIONS BANCORPORATION, NATIONAL ASSOCIATION</v>
    <v>ZIONS BANCORPORATION, NATIONAL ASSOCIATION</v>
    <v>23.39</v>
    <v>3.4089999999999998</v>
    <v>19.93</v>
    <v>23.78</v>
    <v>148100000</v>
    <v>ZION</v>
    <v>ZIONS BANCORPORATION, NATIONAL ASSOCIATION (XNAS:ZION)</v>
    <v>13917081</v>
    <v>6696463</v>
  </rv>
  <rv s="2">
    <v>345</v>
  </rv>
  <rv s="3">
    <fb>48.46</fb>
    <v>6</v>
  </rv>
  <rv s="0">
    <v>https://www.bing.com/financeapi/forcetrigger?t=a1o8mw&amp;q=XNYS%3aTFC&amp;form=skydnc</v>
    <v>Learn more on Bing</v>
  </rv>
  <rv s="5">
    <v>en-GB</v>
    <v>a1o8mw</v>
    <v>268435456</v>
    <v>1</v>
    <v>Powered by Refinitiv</v>
    <v>44</v>
    <v>Truist Financial Corporation (XNYS:TFC)</v>
    <v>45</v>
    <v>46</v>
    <v>Finance</v>
    <v>48</v>
    <v>52.22</v>
    <v>25.56</v>
    <v>1.0822000000000001</v>
    <v>2.4900000000000002</v>
    <v>9.5001999999999989E-2</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 Tryon St., CHARLOTTE, NC, 28202 US</v>
    <v>29</v>
    <v>Banking Services</v>
    <v>Stock</v>
    <v>45051.833119397656</v>
    <v>348</v>
    <v>27.01</v>
    <v>38226046600</v>
    <v>Truist Financial Corporation</v>
    <v>Truist Financial Corporation</v>
    <v>27.51</v>
    <v>5.8379000000000003</v>
    <v>26.21</v>
    <v>28.7</v>
    <v>1331918000</v>
    <v>TFC</v>
    <v>Truist Financial Corporation (XNYS:TFC)</v>
    <v>21637953</v>
    <v>15047958</v>
    <v>1968</v>
  </rv>
  <rv s="2">
    <v>349</v>
  </rv>
  <rv s="3">
    <fb>43.63</fb>
    <v>6</v>
  </rv>
  <rv s="0">
    <v>https://www.bing.com/financeapi/forcetrigger?t=a1y1w7&amp;q=XNYS%3aMTB&amp;form=skydnc</v>
    <v>Learn more on Bing</v>
  </rv>
  <rv s="5">
    <v>en-GB</v>
    <v>a1y1w7</v>
    <v>268435456</v>
    <v>1</v>
    <v>Powered by Refinitiv</v>
    <v>44</v>
    <v>M&amp;T BANK CORPORATION (XNYS:MTB)</v>
    <v>45</v>
    <v>46</v>
    <v>Finance</v>
    <v>48</v>
    <v>193.42</v>
    <v>109.36</v>
    <v>0.79430000000000001</v>
    <v>4.8899999999999997</v>
    <v>4.3014999999999998E-2</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121.44</v>
    <v>Banking Services</v>
    <v>Stock</v>
    <v>45051.833110763284</v>
    <v>352</v>
    <v>117.46</v>
    <v>19924988937</v>
    <v>M&amp;T BANK CORPORATION</v>
    <v>M&amp;T BANK CORPORATION</v>
    <v>118.4</v>
    <v>8.8045000000000009</v>
    <v>113.68</v>
    <v>118.57</v>
    <v>168044100</v>
    <v>MTB</v>
    <v>M&amp;T BANK CORPORATION (XNYS:MTB)</v>
    <v>1850370</v>
    <v>1932949</v>
    <v>1969</v>
  </rv>
  <rv s="2">
    <v>353</v>
  </rv>
  <rv s="3">
    <fb>144.97</fb>
    <v>6</v>
  </rv>
  <rv s="0">
    <v>https://www.bing.com/financeapi/forcetrigger?t=a1pjfr&amp;q=XNYS%3aCFR&amp;form=skydnc</v>
    <v>Learn more on Bing</v>
  </rv>
  <rv s="5">
    <v>en-GB</v>
    <v>a1pjfr</v>
    <v>268435456</v>
    <v>1</v>
    <v>Powered by Refinitiv</v>
    <v>44</v>
    <v>CULLEN/FROST BANKERS, INC. (XNYS:CFR)</v>
    <v>45</v>
    <v>46</v>
    <v>Finance</v>
    <v>48</v>
    <v>160.6</v>
    <v>92.55</v>
    <v>1.0639000000000001</v>
    <v>8.67</v>
    <v>9.2807000000000001E-2</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102.31</v>
    <v>Banking Services</v>
    <v>Stock</v>
    <v>45051.833126573438</v>
    <v>356</v>
    <v>98.674999999999997</v>
    <v>6574453074</v>
    <v>CULLEN/FROST BANKERS, INC.</v>
    <v>CULLEN/FROST BANKERS, INC.</v>
    <v>99.694999999999993</v>
    <v>9.3496000000000006</v>
    <v>93.42</v>
    <v>102.09</v>
    <v>64398600</v>
    <v>CFR</v>
    <v>CULLEN/FROST BANKERS, INC. (XNYS:CFR)</v>
    <v>1107523</v>
    <v>656897</v>
    <v>1966</v>
  </rv>
  <rv s="2">
    <v>357</v>
  </rv>
  <rv s="3">
    <fb>130.24</fb>
    <v>6</v>
  </rv>
  <rv s="0">
    <v>https://www.bing.com/financeapi/forcetrigger?t=a21wsm&amp;q=XNYS%3aRF&amp;form=skydnc</v>
    <v>Learn more on Bing</v>
  </rv>
  <rv s="5">
    <v>en-GB</v>
    <v>a21wsm</v>
    <v>268435456</v>
    <v>1</v>
    <v>Powered by Refinitiv</v>
    <v>44</v>
    <v>REGIONS FINANCIAL CORPORATION (XNYS:RF)</v>
    <v>45</v>
    <v>46</v>
    <v>Finance</v>
    <v>48</v>
    <v>24.33</v>
    <v>13.94</v>
    <v>1.2235</v>
    <v>0.77</v>
    <v>4.8888999999999995E-2</v>
    <v>USD</v>
    <v>Regions Financial Corporation is a financial holding company. The Company provides traditional commercial, retail and mortgage banking services, as well as other financial services in the fields of asset management, wealth management, securities brokerage, trust services, merger and acquisition advisory services, and other specialty financing. The Company's business segments include Corporate Bank, Consumer Bank, and Wealth Management. The Corporate Bank segment includes commercial and industrial, commercial real estate and investor real estate lending. It also includes equipment lease financing, and capital markets activities. The Consumer Bank segment includes consumer banking products and services related to residential first mortgages, home equity lines and loans, branch small business loans, and indirect loans. The Wealth Management segment includes credit related products, trust and investment management, asset management, retirement and savings solutions, and estate planning.</v>
    <v>20073</v>
    <v>New York Stock Exchange</v>
    <v>XNYS</v>
    <v>XNYS</v>
    <v>1900 Fifth Avenue North, BIRMINGHAM, AL, 35203 US</v>
    <v>16.524999999999999</v>
    <v>Banking Services</v>
    <v>Stock</v>
    <v>45051.833132928128</v>
    <v>360</v>
    <v>16.05</v>
    <v>15446200000</v>
    <v>REGIONS FINANCIAL CORPORATION</v>
    <v>REGIONS FINANCIAL CORPORATION</v>
    <v>16.45</v>
    <v>6.7191000000000001</v>
    <v>15.75</v>
    <v>16.52</v>
    <v>935000000</v>
    <v>RF</v>
    <v>REGIONS FINANCIAL CORPORATION (XNYS:RF)</v>
    <v>12583437</v>
    <v>11260914</v>
    <v>2004</v>
  </rv>
  <rv s="2">
    <v>361</v>
  </rv>
  <rv s="3">
    <fb>21.47</fb>
    <v>6</v>
  </rv>
  <rv s="0">
    <v>https://www.bing.com/financeapi/forcetrigger?t=a25p52&amp;q=XNYS%3aWAL&amp;form=skydnc</v>
    <v>Learn more on Bing</v>
  </rv>
  <rv s="5">
    <v>en-GB</v>
    <v>a25p52</v>
    <v>268435456</v>
    <v>1</v>
    <v>Powered by Refinitiv</v>
    <v>44</v>
    <v>WESTERN ALLIANCE BANCORPORATION (XNYS:WAL)</v>
    <v>45</v>
    <v>46</v>
    <v>Finance</v>
    <v>48</v>
    <v>86.87</v>
    <v>7.46</v>
    <v>1.4561999999999999</v>
    <v>8.8907000000000007</v>
    <v>0.48849999999999999</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28.99</v>
    <v>Banking Services</v>
    <v>Stock</v>
    <v>45051.83311368047</v>
    <v>364</v>
    <v>22.550999999999998</v>
    <v>2966537303</v>
    <v>WESTERN ALLIANCE BANCORPORATION</v>
    <v>WESTERN ALLIANCE BANCORPORATION</v>
    <v>23.47</v>
    <v>2.0771999999999999</v>
    <v>18.2</v>
    <v>27.090699999999998</v>
    <v>109503900</v>
    <v>WAL</v>
    <v>WESTERN ALLIANCE BANCORPORATION (XNYS:WAL)</v>
    <v>41593520</v>
    <v>9122384</v>
    <v>2014</v>
  </rv>
  <rv s="2">
    <v>365</v>
  </rv>
  <rv s="3">
    <fb>58.52</fb>
    <v>6</v>
  </rv>
  <rv s="0">
    <v>https://www.bing.com/financeapi/forcetrigger?t=a1ugim&amp;q=XNAS%3aHBAN&amp;form=skydnc</v>
    <v>Learn more on Bing</v>
  </rv>
  <rv s="5">
    <v>en-GB</v>
    <v>a1ugim</v>
    <v>268435456</v>
    <v>1</v>
    <v>Powered by Refinitiv</v>
    <v>44</v>
    <v>HUNTINGTON BANCSHARES INCORPORATED (XNAS:HBAN)</v>
    <v>45</v>
    <v>46</v>
    <v>Finance</v>
    <v>48</v>
    <v>15.74</v>
    <v>9.2100000000000009</v>
    <v>1.1120000000000001</v>
    <v>0.39500000000000002</v>
    <v>4.1843000000000005E-2</v>
    <v>USD</v>
    <v>Huntington Bancshares Incorporated is a diversified regional bank holding company. Its segments include Commercial Banking, Consumer and Business Banking, Vehicle Finance, and Regional Banking and The Huntington Private Client Group (RBHPCG). The Commercial Banking segment provides capabilities through bankers, capabilities, and digital channels, and includes a set of product offerings. The Consumer and Business Banking segment provides an array of financial products and services to consumer and small business customers including, but not limited to, checking accounts, savings accounts, money market accounts, compact discs (CDs), investments, consumer loans, credit cards, and small business loans. The Vehicle Finance segment provides products and services that provide financing to consumers. The RBHPCG segment consists of private banking, wealth and investment management, and retirement plan services. The Company has over 1,032 full-service branches and private client group offices.</v>
    <v>20198</v>
    <v>Nasdaq Stock Market</v>
    <v>XNAS</v>
    <v>XNAS</v>
    <v>41 South High Street, COLUMBUS, OH, 43287 US</v>
    <v>9.9600000000000009</v>
    <v>Banking Services</v>
    <v>Stock</v>
    <v>45051.83313528906</v>
    <v>368</v>
    <v>9.5250000000000004</v>
    <v>14197953525</v>
    <v>HUNTINGTON BANCSHARES INCORPORATED</v>
    <v>HUNTINGTON BANCSHARES INCORPORATED</v>
    <v>9.85</v>
    <v>6.1096000000000004</v>
    <v>9.44</v>
    <v>9.8350000000000009</v>
    <v>1443615000</v>
    <v>HBAN</v>
    <v>HUNTINGTON BANCSHARES INCORPORATED (XNAS:HBAN)</v>
    <v>25375646</v>
    <v>17133927</v>
    <v>1966</v>
  </rv>
  <rv s="2">
    <v>369</v>
  </rv>
  <rv s="3">
    <fb>14.1</fb>
    <v>6</v>
  </rv>
  <rv s="0">
    <v>https://www.bing.com/financeapi/forcetrigger?t=a1seww&amp;q=XNAS%3aEWBC&amp;form=skydnc</v>
    <v>Learn more on Bing</v>
  </rv>
  <rv s="5">
    <v>en-GB</v>
    <v>a1seww</v>
    <v>268435456</v>
    <v>1</v>
    <v>Powered by Refinitiv</v>
    <v>44</v>
    <v>EAST WEST BANCORP, INC. (XNAS:EWBC)</v>
    <v>45</v>
    <v>46</v>
    <v>Finance</v>
    <v>48</v>
    <v>80.98</v>
    <v>33.86</v>
    <v>1.4197</v>
    <v>2.78</v>
    <v>6.7166000000000003E-2</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45.08</v>
    <v>Banking Services</v>
    <v>Stock</v>
    <v>45051.833127534373</v>
    <v>372</v>
    <v>43.24</v>
    <v>6245434818</v>
    <v>EAST WEST BANCORP, INC.</v>
    <v>EAST WEST BANCORP, INC.</v>
    <v>45.08</v>
    <v>4.8494000000000002</v>
    <v>41.39</v>
    <v>44.17</v>
    <v>141395400</v>
    <v>EWBC</v>
    <v>EAST WEST BANCORP, INC. (XNAS:EWBC)</v>
    <v>3238285</v>
    <v>1828610</v>
    <v>1998</v>
  </rv>
  <rv s="2">
    <v>373</v>
  </rv>
  <rv s="3">
    <fb>66.010000000000005</fb>
    <v>6</v>
  </rv>
  <rv s="0">
    <v>https://www.bing.com/financeapi/forcetrigger?t=a1opxm&amp;q=XNYS%3aBOH&amp;form=skydnc</v>
    <v>Learn more on Bing</v>
  </rv>
  <rv s="5">
    <v>en-GB</v>
    <v>a1opxm</v>
    <v>268435456</v>
    <v>1</v>
    <v>Powered by Refinitiv</v>
    <v>44</v>
    <v>BANK OF HAWAII CORPORATION (XNYS:BOH)</v>
    <v>45</v>
    <v>46</v>
    <v>Finance</v>
    <v>48</v>
    <v>85.45</v>
    <v>34.71</v>
    <v>0.98750000000000004</v>
    <v>3.05</v>
    <v>7.5031E-2</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44.08</v>
    <v>Banking Services</v>
    <v>Stock</v>
    <v>45051.833103935154</v>
    <v>376</v>
    <v>41.22</v>
    <v>1732656056</v>
    <v>BANK OF HAWAII CORPORATION</v>
    <v>BANK OF HAWAII CORPORATION</v>
    <v>42.79</v>
    <v>7.6821000000000002</v>
    <v>40.65</v>
    <v>43.7</v>
    <v>39648880</v>
    <v>BOH</v>
    <v>BANK OF HAWAII CORPORATION (XNYS:BOH)</v>
    <v>886512</v>
    <v>729095</v>
    <v>1998</v>
  </rv>
  <rv s="2">
    <v>377</v>
  </rv>
  <rv s="3">
    <fb>77.72</fb>
    <v>6</v>
  </rv>
  <rv s="0">
    <v>https://www.bing.com/financeapi/forcetrigger?t=a1yymw&amp;q=XNYS%3aNYCB&amp;form=skydnc</v>
    <v>Learn more on Bing</v>
  </rv>
  <rv s="5">
    <v>en-GB</v>
    <v>a1yymw</v>
    <v>268435456</v>
    <v>1</v>
    <v>Powered by Refinitiv</v>
    <v>44</v>
    <v>NEW YORK COMMUNITY BANCORP, INC. (XNYS:NYCB)</v>
    <v>45</v>
    <v>46</v>
    <v>Finance</v>
    <v>48</v>
    <v>11.02</v>
    <v>5.81</v>
    <v>1.0693999999999999</v>
    <v>0.73</v>
    <v>7.8242000000000006E-2</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10.07</v>
    <v>Banking Services</v>
    <v>Stock</v>
    <v>45051.833142742966</v>
    <v>380</v>
    <v>9.5850000000000009</v>
    <v>6860428000</v>
    <v>NEW YORK COMMUNITY BANCORP, INC.</v>
    <v>NEW YORK COMMUNITY BANCORP, INC.</v>
    <v>9.83</v>
    <v>2.4420999999999999</v>
    <v>9.33</v>
    <v>10.06</v>
    <v>722150300</v>
    <v>NYCB</v>
    <v>NEW YORK COMMUNITY BANCORP, INC. (XNYS:NYCB)</v>
    <v>15764671</v>
    <v>16609403</v>
    <v>1993</v>
  </rv>
  <rv s="2">
    <v>381</v>
  </rv>
  <rv s="3">
    <fb>8.64</fb>
    <v>6</v>
  </rv>
  <rv s="0">
    <v>https://www.bing.com/financeapi/forcetrigger?t=a1sv6h&amp;q=XNYS%3aFHN&amp;form=skydnc</v>
    <v>Learn more on Bing</v>
  </rv>
  <rv s="5">
    <v>en-GB</v>
    <v>a1sv6h</v>
    <v>268435456</v>
    <v>1</v>
    <v>Powered by Refinitiv</v>
    <v>44</v>
    <v>FIRST HORIZON CORPORATION (XNYS:FHN)</v>
    <v>45</v>
    <v>46</v>
    <v>Finance</v>
    <v>48</v>
    <v>24.92</v>
    <v>8.99</v>
    <v>0.97699999999999998</v>
    <v>0.93</v>
    <v>9.2444999999999999E-2</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11.08</v>
    <v>Banking Services</v>
    <v>Stock</v>
    <v>45051.833145485936</v>
    <v>384</v>
    <v>10.280099999999999</v>
    <v>5912620000</v>
    <v>FIRST HORIZON CORPORATION</v>
    <v>FIRST HORIZON CORPORATION</v>
    <v>10.75</v>
    <v>6.7694999999999999</v>
    <v>10.06</v>
    <v>10.99</v>
    <v>538000000</v>
    <v>FHN</v>
    <v>FIRST HORIZON CORPORATION (XNYS:FHN)</v>
    <v>43410559</v>
    <v>9975713</v>
    <v>1968</v>
  </rv>
  <rv s="2">
    <v>385</v>
  </rv>
  <rv s="3">
    <fb>24.46</fb>
    <v>6</v>
  </rv>
  <rv s="7">
    <v>51</v>
    <v>a25p52</v>
    <v>Daily</v>
    <v>44929</v>
    <v>44929</v>
    <v>0</v>
    <v>1</v>
    <v>638083008000000000,638186521659639817,0</v>
    <v>0</v>
    <v>a25p52</v>
    <v>XNYS:WAL</v>
    <v>1</v>
  </rv>
  <rv s="7">
    <v>51</v>
    <v>a23hqh</v>
    <v>Daily</v>
    <v>44929</v>
    <v>44929</v>
    <v>0</v>
    <v>1</v>
    <v>638083008000000000,638184794525239445,0</v>
    <v>0</v>
    <v>a23hqh</v>
    <v>ARCX:SPY</v>
    <v>2</v>
  </rv>
  <rv s="7">
    <v>52</v>
    <v>avysvh</v>
    <v>Daily</v>
    <v>44928</v>
    <v>44928</v>
    <v>0</v>
    <v>1</v>
    <v>638082144000000000,638184763870359874,0</v>
    <v>0</v>
    <v>avysvh</v>
    <v>USDZAR</v>
    <v>3</v>
  </rv>
  <rv s="7">
    <v>53</v>
    <v>avyrqh</v>
    <v>Daily</v>
    <v>44928</v>
    <v>44928</v>
    <v>0</v>
    <v>1</v>
    <v>638082144000000000,638184763870377345,0</v>
    <v>0</v>
    <v>avyrqh</v>
    <v>USDPHP</v>
    <v>4</v>
  </rv>
  <rv s="7">
    <v>51</v>
    <v>av932w</v>
    <v>Daily</v>
    <v>44928</v>
    <v>44928</v>
    <v>0</v>
    <v>1</v>
    <v>638082144000000000,638184756121327409,0</v>
    <v>0</v>
    <v>av932w</v>
    <v>EURUSD</v>
    <v>5</v>
  </rv>
  <rv s="7">
    <v>51</v>
    <v>a22xmw</v>
    <v>Daily</v>
    <v>44929</v>
    <v>44929</v>
    <v>0</v>
    <v>1</v>
    <v>638083008000000000,638184796877626682,0</v>
    <v>0</v>
    <v>a22xmw</v>
    <v>XNAS:SHY</v>
    <v>6</v>
  </rv>
  <rv s="7">
    <v>54</v>
    <v>avyomw</v>
    <v>Daily</v>
    <v>44928</v>
    <v>44928</v>
    <v>0</v>
    <v>1</v>
    <v>638082144000000000,638184759849538819,0</v>
    <v>0</v>
    <v>avyomw</v>
    <v>USDJPY</v>
    <v>7</v>
  </rv>
  <rv s="7">
    <v>51</v>
    <v>a1sg8m</v>
    <v>Daily</v>
    <v>44929</v>
    <v>44929</v>
    <v>0</v>
    <v>1</v>
    <v>638083008000000000,638184794525251884,0</v>
    <v>0</v>
    <v>a1sg8m</v>
    <v>ARCX:EWQ</v>
    <v>8</v>
  </rv>
  <rv s="7">
    <v>51</v>
    <v>a25g2w</v>
    <v>Daily</v>
    <v>44929</v>
    <v>44929</v>
    <v>0</v>
    <v>1</v>
    <v>638083008000000000,638184794523957716,0</v>
    <v>0</v>
    <v>a25g2w</v>
    <v>BATS:VNM</v>
    <v>9</v>
  </rv>
  <rv s="7">
    <v>51</v>
    <v>a1ue8m</v>
    <v>Daily</v>
    <v>44929</v>
    <v>44929</v>
    <v>0</v>
    <v>1</v>
    <v>638083008000000000,638184794523954577,0</v>
    <v>0</v>
    <v>a1ue8m</v>
    <v>ARCX:NORW</v>
    <v>10</v>
  </rv>
  <rv s="7">
    <v>51</v>
    <v>avyjhw</v>
    <v>Daily</v>
    <v>44928</v>
    <v>44928</v>
    <v>0</v>
    <v>1</v>
    <v>638082144000000000,638184758052710259,0</v>
    <v>0</v>
    <v>avyjhw</v>
    <v>GBPUSD</v>
    <v>11</v>
  </rv>
  <rv s="7">
    <v>51</v>
    <v>auxr9c</v>
    <v>Daily</v>
    <v>44928</v>
    <v>44928</v>
    <v>0</v>
    <v>1</v>
    <v>638082144000000000,638184766634868618,0</v>
    <v>0</v>
    <v>auxr9c</v>
    <v>AUDUSD</v>
    <v>12</v>
  </rv>
  <rv s="7">
    <v>51</v>
    <v>a25927</v>
    <v>Daily</v>
    <v>44929</v>
    <v>44929</v>
    <v>0</v>
    <v>1</v>
    <v>638083008000000000,638186567097752228,0</v>
    <v>0</v>
    <v>a25927</v>
    <v>ARCX:VEA</v>
    <v>13</v>
  </rv>
  <rv s="7">
    <v>51</v>
    <v>a1y1w7</v>
    <v>Daily</v>
    <v>44929</v>
    <v>44929</v>
    <v>0</v>
    <v>1</v>
    <v>638083008000000000,638186521659634903,0</v>
    <v>0</v>
    <v>a1y1w7</v>
    <v>XNYS:MTB</v>
    <v>14</v>
  </rv>
  <rv s="7">
    <v>51</v>
    <v>avv7r7</v>
    <v>Daily</v>
    <v>44928</v>
    <v>44928</v>
    <v>0</v>
    <v>1</v>
    <v>638082144000000000,638184758260307998,0</v>
    <v>0</v>
    <v>avv7r7</v>
    <v>CHFUSD</v>
    <v>15</v>
  </rv>
  <rv s="7">
    <v>55</v>
    <v>avyufr</v>
    <v>Daily</v>
    <v>44928</v>
    <v>44928</v>
    <v>0</v>
    <v>1</v>
    <v>638082144000000000,638184763870359107,0</v>
    <v>0</v>
    <v>avyufr</v>
    <v>USDVND</v>
    <v>16</v>
  </rv>
  <rv s="7">
    <v>51</v>
    <v>a1s2u2</v>
    <v>Daily</v>
    <v>44929</v>
    <v>44929</v>
    <v>0</v>
    <v>1</v>
    <v>638083008000000000,638184794525277764,0</v>
    <v>0</v>
    <v>a1s2u2</v>
    <v>ARCX:EPHE</v>
    <v>17</v>
  </rv>
  <rv s="7">
    <v>56</v>
    <v>avym77</v>
    <v>Daily</v>
    <v>44928</v>
    <v>44928</v>
    <v>0</v>
    <v>1</v>
    <v>638082144000000000,638184758958432120,0</v>
    <v>0</v>
    <v>avym77</v>
    <v>USDCNY</v>
    <v>18</v>
  </rv>
  <rv s="7">
    <v>57</v>
    <v>avytar</v>
    <v>Daily</v>
    <v>44928</v>
    <v>44928</v>
    <v>0</v>
    <v>1</v>
    <v>638082144000000000,638184762060353606,0</v>
    <v>0</v>
    <v>avytar</v>
    <v>USDTWD</v>
    <v>19</v>
  </rv>
  <rv s="7">
    <v>58</v>
    <v>avyoyc</v>
    <v>Daily</v>
    <v>44928</v>
    <v>44928</v>
    <v>0</v>
    <v>1</v>
    <v>638082144000000000,638184762060355522,0</v>
    <v>0</v>
    <v>avyoyc</v>
    <v>USDKRW</v>
    <v>20</v>
  </rv>
  <rv s="7">
    <v>51</v>
    <v>a26gnm</v>
    <v>Daily</v>
    <v>44929</v>
    <v>44929</v>
    <v>0</v>
    <v>1</v>
    <v>638083008000000000,638186521659634903,0</v>
    <v>0</v>
    <v>a26gnm</v>
    <v>XNAS:ZION</v>
    <v>21</v>
  </rv>
  <rv s="7">
    <v>51</v>
    <v>a24b5r</v>
    <v>Daily</v>
    <v>44929</v>
    <v>44929</v>
    <v>0</v>
    <v>1</v>
    <v>638083008000000000,638184799420736979,0</v>
    <v>0</v>
    <v>a24b5r</v>
    <v>XNAS:TLT</v>
    <v>22</v>
  </rv>
  <rv s="7">
    <v>51</v>
    <v>a1s3w7</v>
    <v>Daily</v>
    <v>44929</v>
    <v>44929</v>
    <v>0</v>
    <v>1</v>
    <v>638083008000000000,638184794523791784,0</v>
    <v>0</v>
    <v>a1s3w7</v>
    <v>ARCX:EPU</v>
    <v>23</v>
  </rv>
  <rv s="7">
    <v>59</v>
    <v>avyspr</v>
    <v>Daily</v>
    <v>44928</v>
    <v>44928</v>
    <v>0</v>
    <v>1</v>
    <v>638082144000000000,638184762060345717,0</v>
    <v>0</v>
    <v>avyspr</v>
    <v>USDSGD</v>
    <v>24</v>
  </rv>
  <rv s="7">
    <v>51</v>
    <v>a21jqh</v>
    <v>Daily</v>
    <v>44929</v>
    <v>44929</v>
    <v>0</v>
    <v>1</v>
    <v>638083008000000000,638184794523926835,0</v>
    <v>0</v>
    <v>a21jqh</v>
    <v>XNAS:QAT</v>
    <v>25</v>
  </rv>
  <rv s="7">
    <v>51</v>
    <v>a1u68m</v>
    <v>Daily</v>
    <v>44929</v>
    <v>44929</v>
    <v>0</v>
    <v>1</v>
    <v>638083008000000000,638184794523954526,0</v>
    <v>0</v>
    <v>a1u68m</v>
    <v>ARCX:GREK</v>
    <v>26</v>
  </rv>
  <rv s="7">
    <v>51</v>
    <v>a1rtww</v>
    <v>Daily</v>
    <v>44929</v>
    <v>44929</v>
    <v>0</v>
    <v>1</v>
    <v>638083008000000000,638184794523831788,0</v>
    <v>0</v>
    <v>a1rtww</v>
    <v>ARCX:EIRL</v>
    <v>27</v>
  </rv>
  <rv s="7">
    <v>60</v>
    <v>avyq1h</v>
    <v>Daily</v>
    <v>44928</v>
    <v>44928</v>
    <v>0</v>
    <v>1</v>
    <v>638082144000000000,638184762060346966,0</v>
    <v>0</v>
    <v>avyq1h</v>
    <v>USDMYR</v>
    <v>28</v>
  </rv>
  <rv s="7">
    <v>51</v>
    <v>a1sfqh</v>
    <v>Daily</v>
    <v>44929</v>
    <v>44929</v>
    <v>0</v>
    <v>1</v>
    <v>638083008000000000,638187305640859892,0</v>
    <v>0</v>
    <v>a1sfqh</v>
    <v>ARCX:EWL</v>
    <v>29</v>
  </rv>
  <rv s="7">
    <v>51</v>
    <v>a1v9r7</v>
    <v>Daily</v>
    <v>44929</v>
    <v>44929</v>
    <v>0</v>
    <v>1</v>
    <v>638083008000000000,638184799213909353,0</v>
    <v>0</v>
    <v>a1v9r7</v>
    <v>ARCX:IDEV</v>
    <v>30</v>
  </rv>
  <rv s="7">
    <v>51</v>
    <v>a1rmz2</v>
    <v>Daily</v>
    <v>44929</v>
    <v>44929</v>
    <v>0</v>
    <v>1</v>
    <v>638083008000000000,638184794523917520,0</v>
    <v>0</v>
    <v>a1rmz2</v>
    <v>BATS:EDEN</v>
    <v>31</v>
  </rv>
  <rv s="7">
    <v>61</v>
    <v>avytgh</v>
    <v>Daily</v>
    <v>44928</v>
    <v>44928</v>
    <v>0</v>
    <v>1</v>
    <v>638082144000000000,638184762060335791,0</v>
    <v>0</v>
    <v>avytgh</v>
    <v>USDTHB</v>
    <v>32</v>
  </rv>
  <rv s="7">
    <v>51</v>
    <v>a1sjf2</v>
    <v>Daily</v>
    <v>44929</v>
    <v>44929</v>
    <v>0</v>
    <v>1</v>
    <v>638083008000000000,638184794525260453,0</v>
    <v>0</v>
    <v>a1sjf2</v>
    <v>ARCX:EZA</v>
    <v>33</v>
  </rv>
  <rv s="7">
    <v>51</v>
    <v>a24qhw</v>
    <v>Daily</v>
    <v>44929</v>
    <v>44929</v>
    <v>0</v>
    <v>1</v>
    <v>638083008000000000,638184794524035947,0</v>
    <v>0</v>
    <v>a24qhw</v>
    <v>XNAS:UAE</v>
    <v>34</v>
  </rv>
  <rv s="7">
    <v>51</v>
    <v>a1sfnm</v>
    <v>Daily</v>
    <v>44929</v>
    <v>44929</v>
    <v>0</v>
    <v>1</v>
    <v>638083008000000000,638187306090561662,0</v>
    <v>0</v>
    <v>a1sfnm</v>
    <v>ARCX:EWK</v>
    <v>35</v>
  </rv>
  <rv s="7">
    <v>51</v>
    <v>a1s36h</v>
    <v>Daily</v>
    <v>44929</v>
    <v>44929</v>
    <v>0</v>
    <v>1</v>
    <v>638083008000000000,638184794523794332,0</v>
    <v>0</v>
    <v>a1s36h</v>
    <v>ARCX:EPOL</v>
    <v>36</v>
  </rv>
  <rv s="7">
    <v>62</v>
    <v>avyobh</v>
    <v>Daily</v>
    <v>44928</v>
    <v>44928</v>
    <v>0</v>
    <v>1</v>
    <v>638082144000000000,638184763870357349,0</v>
    <v>0</v>
    <v>avyobh</v>
    <v>USDIDR</v>
    <v>37</v>
  </rv>
  <rv s="7">
    <v>63</v>
    <v>avyo8m</v>
    <v>Daily</v>
    <v>44928</v>
    <v>44928</v>
    <v>0</v>
    <v>1</v>
    <v>638082144000000000,638184762060375511,0</v>
    <v>0</v>
    <v>avyo8m</v>
    <v>USDINR</v>
    <v>38</v>
  </rv>
  <rv s="7">
    <v>51</v>
    <v>a1wnz2</v>
    <v>Daily</v>
    <v>44929</v>
    <v>44929</v>
    <v>0</v>
    <v>1</v>
    <v>638083008000000000,638184794523975974,0</v>
    <v>0</v>
    <v>a1wnz2</v>
    <v>ARCX:KSA</v>
    <v>39</v>
  </rv>
  <rv s="7">
    <v>51</v>
    <v>a1yh6h</v>
    <v>Daily</v>
    <v>44929</v>
    <v>44929</v>
    <v>0</v>
    <v>1</v>
    <v>638083008000000000,638184794270340729,0</v>
    <v>0</v>
    <v>a1yh6h</v>
    <v>ARCX:NGE</v>
    <v>40</v>
  </rv>
  <rv s="7">
    <v>64</v>
    <v>avylgh</v>
    <v>Daily</v>
    <v>44928</v>
    <v>44928</v>
    <v>0</v>
    <v>1</v>
    <v>638082144000000000,638184763870379070,0</v>
    <v>0</v>
    <v>avylgh</v>
    <v>USDBRL</v>
    <v>41</v>
  </rv>
  <rv s="7">
    <v>65</v>
    <v>avys2w</v>
    <v>Daily</v>
    <v>44928</v>
    <v>44928</v>
    <v>0</v>
    <v>1</v>
    <v>638082144000000000,638184763870358958,0</v>
    <v>0</v>
    <v>avys2w</v>
    <v>USDRUB</v>
    <v>42</v>
  </rv>
  <rv s="7">
    <v>66</v>
    <v>avyrc7</v>
    <v>Daily</v>
    <v>44928</v>
    <v>44928</v>
    <v>0</v>
    <v>1</v>
    <v>638082144000000000,638184763870342760,0</v>
    <v>0</v>
    <v>avyrc7</v>
    <v>USDPKR</v>
    <v>43</v>
  </rv>
  <rv s="7">
    <v>51</v>
    <v>a1sfkr</v>
    <v>Daily</v>
    <v>44929</v>
    <v>44929</v>
    <v>0</v>
    <v>1</v>
    <v>638083008000000000,638184794523941712,0</v>
    <v>0</v>
    <v>a1sfkr</v>
    <v>ARCX:EWJ</v>
    <v>44</v>
  </rv>
  <rv s="7">
    <v>67</v>
    <v>avytp2</v>
    <v>Daily</v>
    <v>44928</v>
    <v>44928</v>
    <v>0</v>
    <v>1</v>
    <v>638082144000000000,638184763870389111,0</v>
    <v>0</v>
    <v>avytp2</v>
    <v>USDTRY</v>
    <v>45</v>
  </rv>
  <rv s="7">
    <v>51</v>
    <v>a1sftc</v>
    <v>Daily</v>
    <v>44929</v>
    <v>44929</v>
    <v>0</v>
    <v>1</v>
    <v>638083008000000000,638184794525265916,0</v>
    <v>0</v>
    <v>a1sftc</v>
    <v>ARCX:EWM</v>
    <v>46</v>
  </rv>
  <rv s="7">
    <v>51</v>
    <v>av3wnm</v>
    <v>Daily</v>
    <v>44928</v>
    <v>44928</v>
    <v>0</v>
    <v>1</v>
    <v>638082144000000000,638184766420660457,0</v>
    <v>0</v>
    <v>av3wnm</v>
    <v>CADUSD</v>
    <v>47</v>
  </rv>
  <rv s="7">
    <v>51</v>
    <v>avmpm7</v>
    <v>Daily</v>
    <v>44928</v>
    <v>44928</v>
    <v>0</v>
    <v>1</v>
    <v>638082144000000000,638184766885285548,0</v>
    <v>0</v>
    <v>avmpm7</v>
    <v>NZDUSD</v>
    <v>48</v>
  </rv>
  <rv s="7">
    <v>51</v>
    <v>a1sf3m</v>
    <v>Daily</v>
    <v>44929</v>
    <v>44929</v>
    <v>0</v>
    <v>1</v>
    <v>638083008000000000,638184794525258079,0</v>
    <v>0</v>
    <v>a1sf3m</v>
    <v>ARCX:EWD</v>
    <v>49</v>
  </rv>
  <rv s="7">
    <v>51</v>
    <v>a24mz2</v>
    <v>Daily</v>
    <v>44929</v>
    <v>44929</v>
    <v>0</v>
    <v>1</v>
    <v>638083008000000000,638184794524055941,0</v>
    <v>0</v>
    <v>a24mz2</v>
    <v>XNAS:TUR</v>
    <v>50</v>
  </rv>
  <rv s="7">
    <v>51</v>
    <v>a1sff2</v>
    <v>Daily</v>
    <v>44929</v>
    <v>44929</v>
    <v>0</v>
    <v>1</v>
    <v>638083008000000000,638184794523804330,0</v>
    <v>0</v>
    <v>a1sff2</v>
    <v>ARCX:EWH</v>
    <v>51</v>
  </rv>
  <rv s="7">
    <v>51</v>
    <v>a1sg5r</v>
    <v>Daily</v>
    <v>44929</v>
    <v>44929</v>
    <v>0</v>
    <v>1</v>
    <v>638083008000000000,638184794523911328,0</v>
    <v>0</v>
    <v>a1sg5r</v>
    <v>ARCX:EWP</v>
    <v>52</v>
  </rv>
  <rv s="7">
    <v>51</v>
    <v>a1nplh</v>
    <v>Daily</v>
    <v>44929</v>
    <v>44929</v>
    <v>0</v>
    <v>1</v>
    <v>638083008000000000,638184794523910148,0</v>
    <v>0</v>
    <v>a1nplh</v>
    <v>ARCX:ARGT</v>
    <v>53</v>
  </rv>
  <rv s="7">
    <v>51</v>
    <v>a1zgar</v>
    <v>Daily</v>
    <v>44929</v>
    <v>44929</v>
    <v>0</v>
    <v>1</v>
    <v>638083008000000000,638184794525266546,0</v>
    <v>0</v>
    <v>a1zgar</v>
    <v>ARCX:PAK</v>
    <v>54</v>
  </rv>
  <rv s="7">
    <v>51</v>
    <v>a1sgvh</v>
    <v>Daily</v>
    <v>44929</v>
    <v>44929</v>
    <v>0</v>
    <v>1</v>
    <v>638083008000000000,638184794523784700,0</v>
    <v>0</v>
    <v>a1sgvh</v>
    <v>ARCX:EWW</v>
    <v>55</v>
  </rv>
  <rv s="7">
    <v>51</v>
    <v>a1sfz2</v>
    <v>Daily</v>
    <v>44929</v>
    <v>44929</v>
    <v>0</v>
    <v>1</v>
    <v>638083008000000000,638184794523794672,0</v>
    <v>0</v>
    <v>a1sfz2</v>
    <v>ARCX:EWN</v>
    <v>56</v>
  </rv>
  <rv s="7">
    <v>51</v>
    <v>a1tba2</v>
    <v>Daily</v>
    <v>44929</v>
    <v>44929</v>
    <v>0</v>
    <v>1</v>
    <v>638083008000000000,638186521659630592,0</v>
    <v>0</v>
    <v>a1tba2</v>
    <v>XNYS:FRC</v>
    <v>57</v>
  </rv>
  <rv s="7">
    <v>51</v>
    <v>a1sfhw</v>
    <v>Daily</v>
    <v>44929</v>
    <v>44929</v>
    <v>0</v>
    <v>1</v>
    <v>638083008000000000,638184794523804330,0</v>
    <v>0</v>
    <v>a1sfhw</v>
    <v>ARCX:EWI</v>
    <v>58</v>
  </rv>
  <rv s="7">
    <v>51</v>
    <v>a1seu2</v>
    <v>Daily</v>
    <v>44929</v>
    <v>44929</v>
    <v>0</v>
    <v>1</v>
    <v>638083008000000000,638184794523787593,0</v>
    <v>0</v>
    <v>a1seu2</v>
    <v>ARCX:EWA</v>
    <v>59</v>
  </rv>
  <rv s="7">
    <v>51</v>
    <v>a1rsp2</v>
    <v>Daily</v>
    <v>44929</v>
    <v>44929</v>
    <v>0</v>
    <v>1</v>
    <v>638083008000000000,638184794525275911,0</v>
    <v>0</v>
    <v>a1rsp2</v>
    <v>ARCX:EGPT</v>
    <v>60</v>
  </rv>
  <rv s="7">
    <v>51</v>
    <v>a1rloc</v>
    <v>Daily</v>
    <v>44929</v>
    <v>44929</v>
    <v>0</v>
    <v>1</v>
    <v>638083008000000000,638184794523921320,0</v>
    <v>0</v>
    <v>a1rloc</v>
    <v>BATS:ECH</v>
    <v>61</v>
  </rv>
  <rv s="7">
    <v>51</v>
    <v>a1rtzr</v>
    <v>Daily</v>
    <v>44929</v>
    <v>44929</v>
    <v>0</v>
    <v>1</v>
    <v>638083008000000000,638184794523797587,0</v>
    <v>0</v>
    <v>a1rtzr</v>
    <v>ARCX:EIS</v>
    <v>62</v>
  </rv>
  <rv s="7">
    <v>51</v>
    <v>a1vjec</v>
    <v>Daily</v>
    <v>44929</v>
    <v>44929</v>
    <v>0</v>
    <v>1</v>
    <v>638083008000000000,638184794523804664,0</v>
    <v>0</v>
    <v>a1vjec</v>
    <v>BATS:INDA</v>
    <v>63</v>
  </rv>
  <rv s="7">
    <v>51</v>
    <v>a1sh27</v>
    <v>Daily</v>
    <v>44929</v>
    <v>44929</v>
    <v>0</v>
    <v>1</v>
    <v>638083008000000000,638184794523916843,0</v>
    <v>0</v>
    <v>a1sh27</v>
    <v>ARCX:EWY</v>
    <v>64</v>
  </rv>
  <rv s="7">
    <v>51</v>
    <v>a1zsm7</v>
    <v>Daily</v>
    <v>44929</v>
    <v>44929</v>
    <v>0</v>
    <v>1</v>
    <v>638083008000000000,638184794524035947,0</v>
    <v>0</v>
    <v>a1zsm7</v>
    <v>ARCX:PGAL</v>
    <v>65</v>
  </rv>
  <rv s="7">
    <v>51</v>
    <v>a1vxa2</v>
    <v>Daily</v>
    <v>44929</v>
    <v>44929</v>
    <v>0</v>
    <v>1</v>
    <v>638083008000000000,638186568915282018,0</v>
    <v>0</v>
    <v>a1vxa2</v>
    <v>ARCX:IWF</v>
    <v>66</v>
  </rv>
  <rv s="7">
    <v>51</v>
    <v>a1s1rw</v>
    <v>Daily</v>
    <v>44929</v>
    <v>44929</v>
    <v>0</v>
    <v>1</v>
    <v>638083008000000000,638184794525263598,0</v>
    <v>0</v>
    <v>a1s1rw</v>
    <v>XNAS:ENZL</v>
    <v>67</v>
  </rv>
  <rv s="7">
    <v>51</v>
    <v>a1uebh</v>
    <v>Daily</v>
    <v>44929</v>
    <v>44929</v>
    <v>0</v>
    <v>1</v>
    <v>638083008000000000,638184794525270449,0</v>
    <v>0</v>
    <v>a1uebh</v>
    <v>ARCX:GXG</v>
    <v>68</v>
  </rv>
  <rv s="7">
    <v>51</v>
    <v>a1xdsm</v>
    <v>Daily</v>
    <v>44929</v>
    <v>44929</v>
    <v>0</v>
    <v>1</v>
    <v>638083008000000000,638184794523944610,0</v>
    <v>0</v>
    <v>a1xdsm</v>
    <v>XNAS:MCHI</v>
    <v>69</v>
  </rv>
  <rv s="7">
    <v>51</v>
    <v>a1sf9c</v>
    <v>Daily</v>
    <v>44929</v>
    <v>44929</v>
    <v>0</v>
    <v>1</v>
    <v>638083008000000000,638184794523949413,0</v>
    <v>0</v>
    <v>a1sf9c</v>
    <v>ARCX:EWG</v>
    <v>70</v>
  </rv>
  <rv s="7">
    <v>51</v>
    <v>a1sgk2</v>
    <v>Daily</v>
    <v>44929</v>
    <v>44929</v>
    <v>0</v>
    <v>1</v>
    <v>638083008000000000,638184794523944548,0</v>
    <v>0</v>
    <v>a1sgk2</v>
    <v>ARCX:EWT</v>
    <v>71</v>
  </rv>
  <rv s="7">
    <v>51</v>
    <v>a2478m</v>
    <v>Daily</v>
    <v>44929</v>
    <v>44929</v>
    <v>0</v>
    <v>1</v>
    <v>638083008000000000,638184794523969397,0</v>
    <v>0</v>
    <v>a2478m</v>
    <v>ARCX:THD</v>
    <v>72</v>
  </rv>
  <rv s="7">
    <v>51</v>
    <v>a1vbbh</v>
    <v>Daily</v>
    <v>44929</v>
    <v>44929</v>
    <v>0</v>
    <v>1</v>
    <v>638083008000000000,638184796196104342,0</v>
    <v>0</v>
    <v>a1vbbh</v>
    <v>XNAS:IEF</v>
    <v>73</v>
  </rv>
  <rv s="7">
    <v>51</v>
    <v>a1u477</v>
    <v>Daily</v>
    <v>44929</v>
    <v>44929</v>
    <v>0</v>
    <v>1</v>
    <v>638083008000000000,638184796232186781,0</v>
    <v>0</v>
    <v>a1u477</v>
    <v>BATS:GOVT</v>
    <v>74</v>
  </rv>
  <rv s="7">
    <v>51</v>
    <v>a1ugim</v>
    <v>Daily</v>
    <v>44929</v>
    <v>44929</v>
    <v>0</v>
    <v>1</v>
    <v>638083008000000000,638186521659663975,0</v>
    <v>0</v>
    <v>a1ugim</v>
    <v>XNAS:HBAN</v>
    <v>75</v>
  </rv>
  <rv s="7">
    <v>51</v>
    <v>a1n26h</v>
    <v>Daily</v>
    <v>44929</v>
    <v>44929</v>
    <v>0</v>
    <v>1</v>
    <v>638083008000000000,638185711505437339,0</v>
    <v>0</v>
    <v>a1n26h</v>
    <v>ARCX:AGG</v>
    <v>76</v>
  </rv>
  <rv s="7">
    <v>51</v>
    <v>a1vbh7</v>
    <v>Daily</v>
    <v>44929</v>
    <v>44929</v>
    <v>0</v>
    <v>1</v>
    <v>638083008000000000,638184796994134650,0</v>
    <v>0</v>
    <v>a1vbh7</v>
    <v>XNAS:IEI</v>
    <v>77</v>
  </rv>
  <rv s="7">
    <v>51</v>
    <v>a1ryhw</v>
    <v>Daily</v>
    <v>44929</v>
    <v>44929</v>
    <v>0</v>
    <v>1</v>
    <v>638083008000000000,638185711716912887,0</v>
    <v>0</v>
    <v>a1ryhw</v>
    <v>XNAS:EMXC</v>
    <v>78</v>
  </rv>
  <rv s="7">
    <v>51</v>
    <v>a2573m</v>
    <v>Daily</v>
    <v>44929</v>
    <v>44929</v>
    <v>0</v>
    <v>1</v>
    <v>638083008000000000,638184799213911407,0</v>
    <v>0</v>
    <v>a2573m</v>
    <v>ARCX:VB</v>
    <v>79</v>
  </rv>
  <rv s="7">
    <v>51</v>
    <v>a1vx77</v>
    <v>Daily</v>
    <v>44929</v>
    <v>44929</v>
    <v>0</v>
    <v>1</v>
    <v>638083008000000000,638185711716921747,0</v>
    <v>0</v>
    <v>a1vx77</v>
    <v>ARCX:IWD</v>
    <v>80</v>
  </rv>
  <rv s="7">
    <v>51</v>
    <v>a25hm7</v>
    <v>Daily</v>
    <v>44929</v>
    <v>44929</v>
    <v>0</v>
    <v>1</v>
    <v>638083008000000000,638185711568606661,0</v>
    <v>0</v>
    <v>a25hm7</v>
    <v>ARCX:VOO</v>
    <v>81</v>
  </rv>
  <rv s="7">
    <v>51</v>
    <v>a1wn3m</v>
    <v>Daily</v>
    <v>44929</v>
    <v>44929</v>
    <v>0</v>
    <v>1</v>
    <v>638083008000000000,638185711900644058,0</v>
    <v>0</v>
    <v>a1wn3m</v>
    <v>ARCX:KRE</v>
    <v>82</v>
  </rv>
  <rv s="7">
    <v>51</v>
    <v>a25nhw</v>
    <v>Daily</v>
    <v>44929</v>
    <v>44929</v>
    <v>0</v>
    <v>1</v>
    <v>638083008000000000,638186567115957389,0</v>
    <v>0</v>
    <v>a25nhw</v>
    <v>ARCX:VWO</v>
    <v>83</v>
  </rv>
  <rv s="7">
    <v>51</v>
    <v>a1rpu2</v>
    <v>Daily</v>
    <v>44929</v>
    <v>44929</v>
    <v>0</v>
    <v>1</v>
    <v>638083008000000000,638185713238201200,0</v>
    <v>0</v>
    <v>a1rpu2</v>
    <v>ARCX:EFA</v>
    <v>84</v>
  </rv>
  <rv s="7">
    <v>51</v>
    <v>a1nq6h</v>
    <v>Daily</v>
    <v>44929</v>
    <v>44929</v>
    <v>0</v>
    <v>1</v>
    <v>638083008000000000,638185713238185997,0</v>
    <v>0</v>
    <v>a1nq6h</v>
    <v>ARCX:ARKK</v>
    <v>85</v>
  </rv>
  <rv s="7">
    <v>51</v>
    <v>a1zfmw</v>
    <v>Daily</v>
    <v>44929</v>
    <v>44929</v>
    <v>0</v>
    <v>1</v>
    <v>638083008000000000,638186521659637534,0</v>
    <v>0</v>
    <v>a1zfmw</v>
    <v>XNAS:PACW</v>
    <v>86</v>
  </rv>
  <rv s="7">
    <v>51</v>
    <v>a1pj4c</v>
    <v>Daily</v>
    <v>44929</v>
    <v>44929</v>
    <v>0</v>
    <v>1</v>
    <v>638083008000000000,638186521659643980,0</v>
    <v>0</v>
    <v>a1pj4c</v>
    <v>XNYS:CFG</v>
    <v>87</v>
  </rv>
  <rv s="7">
    <v>51</v>
    <v>a1o8mw</v>
    <v>Daily</v>
    <v>44929</v>
    <v>44929</v>
    <v>0</v>
    <v>1</v>
    <v>638083008000000000,638186521659633999,0</v>
    <v>0</v>
    <v>a1o8mw</v>
    <v>XNYS:TFC</v>
    <v>88</v>
  </rv>
  <rv s="7">
    <v>51</v>
    <v>a1pjfr</v>
    <v>Daily</v>
    <v>44929</v>
    <v>44929</v>
    <v>0</v>
    <v>1</v>
    <v>638083008000000000,638186521659652388,0</v>
    <v>0</v>
    <v>a1pjfr</v>
    <v>XNYS:CFR</v>
    <v>89</v>
  </rv>
  <rv s="7">
    <v>51</v>
    <v>a21wsm</v>
    <v>Daily</v>
    <v>44929</v>
    <v>44929</v>
    <v>0</v>
    <v>1</v>
    <v>638083008000000000,638186521659639817,0</v>
    <v>0</v>
    <v>a21wsm</v>
    <v>XNYS:RF</v>
    <v>90</v>
  </rv>
  <rv s="7">
    <v>51</v>
    <v>a1seww</v>
    <v>Daily</v>
    <v>44929</v>
    <v>44929</v>
    <v>0</v>
    <v>1</v>
    <v>638083008000000000,638186521659626414,0</v>
    <v>0</v>
    <v>a1seww</v>
    <v>XNAS:EWBC</v>
    <v>91</v>
  </rv>
  <rv s="7">
    <v>51</v>
    <v>a1sv6h</v>
    <v>Daily</v>
    <v>44929</v>
    <v>44929</v>
    <v>0</v>
    <v>1</v>
    <v>638083008000000000,638186521659640584,0</v>
    <v>0</v>
    <v>a1sv6h</v>
    <v>XNYS:FHN</v>
    <v>92</v>
  </rv>
  <rv s="7">
    <v>51</v>
    <v>a1yymw</v>
    <v>Daily</v>
    <v>44929</v>
    <v>44929</v>
    <v>0</v>
    <v>1</v>
    <v>638083008000000000,638186521659642395,0</v>
    <v>0</v>
    <v>a1yymw</v>
    <v>XNYS:NYCB</v>
    <v>93</v>
  </rv>
  <rv s="7">
    <v>51</v>
    <v>a1opxm</v>
    <v>Daily</v>
    <v>44929</v>
    <v>44929</v>
    <v>0</v>
    <v>1</v>
    <v>638083008000000000,638186521659646245,0</v>
    <v>0</v>
    <v>a1opxm</v>
    <v>XNYS:BOH</v>
    <v>94</v>
  </rv>
  <rv s="7">
    <v>51</v>
    <v>a1rour</v>
    <v>Daily</v>
    <v>44929</v>
    <v>44929</v>
    <v>0</v>
    <v>1</v>
    <v>638083008000000000,638186554809354825,0</v>
    <v>0</v>
    <v>a1rour</v>
    <v>ARCX:EEM</v>
    <v>95</v>
  </rv>
  <rv s="7">
    <v>51</v>
    <v>a21mim</v>
    <v>Daily</v>
    <v>44929</v>
    <v>44929</v>
    <v>0</v>
    <v>1</v>
    <v>638083008000000000,638186567001644276,0</v>
    <v>0</v>
    <v>a21mim</v>
    <v>XNAS:QQQ</v>
    <v>96</v>
  </rv>
  <rv s="7">
    <v>51</v>
    <v>a1sh52</v>
    <v>Daily</v>
    <v>44929</v>
    <v>44929</v>
    <v>0</v>
    <v>1</v>
    <v>638083008000000000,638187305707077476,0</v>
    <v>0</v>
    <v>a1sh52</v>
    <v>ARCX:EWZ</v>
    <v>97</v>
  </rv>
  <rv s="7">
    <v>51</v>
    <v>a1sg2w</v>
    <v>Daily</v>
    <v>44929</v>
    <v>44929</v>
    <v>0</v>
    <v>1</v>
    <v>638083008000000000,638187305757461913,0</v>
    <v>0</v>
    <v>a1sg2w</v>
    <v>ARCX:EWO</v>
    <v>98</v>
  </rv>
  <rv s="7">
    <v>51</v>
    <v>a1sezr</v>
    <v>Daily</v>
    <v>44929</v>
    <v>44929</v>
    <v>0</v>
    <v>1</v>
    <v>638083008000000000,638187305895828204,0</v>
    <v>0</v>
    <v>a1sezr</v>
    <v>ARCX:EWC</v>
    <v>99</v>
  </rv>
  <rv s="7">
    <v>51</v>
    <v>a1sgmw</v>
    <v>Daily</v>
    <v>44929</v>
    <v>44929</v>
    <v>0</v>
    <v>1</v>
    <v>638083008000000000,638187305977466739,0</v>
    <v>0</v>
    <v>a1sgmw</v>
    <v>ARCX:EWU</v>
    <v>100</v>
  </rv>
  <rv s="7">
    <v>51</v>
    <v>a1sgec</v>
    <v>Daily</v>
    <v>44929</v>
    <v>44929</v>
    <v>0</v>
    <v>1</v>
    <v>638083008000000000,638187307104048107,0</v>
    <v>0</v>
    <v>a1sgec</v>
    <v>ARCX:EWS</v>
    <v>101</v>
  </rv>
  <rv s="7">
    <v>51</v>
    <v>a1rtcw</v>
    <v>Daily</v>
    <v>44929</v>
    <v>44929</v>
    <v>0</v>
    <v>1</v>
    <v>638083008000000000,638187306380764603,0</v>
    <v>0</v>
    <v>a1rtcw</v>
    <v>ARCX:EIDO</v>
    <v>102</v>
  </rv>
</rvData>
</file>

<file path=xl/richData/rdrichvaluestructure.xml><?xml version="1.0" encoding="utf-8"?>
<rvStructures xmlns="http://schemas.microsoft.com/office/spreadsheetml/2017/richdata" count="8">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k n="Volume average"/>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4">
    <a count="34">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spbArrays>
  <spbData count="68">
    <spb s="0">
      <v>0</v>
      <v>Name</v>
      <v>LearnMoreOnLink</v>
    </spb>
    <spb s="1">
      <v>0</v>
      <v>0</v>
      <v>0</v>
    </spb>
    <spb s="2">
      <v>1</v>
      <v>1</v>
      <v>1</v>
    </spb>
    <spb s="3">
      <v>1</v>
      <v>2</v>
      <v>1</v>
      <v>3</v>
      <v>1</v>
      <v>1</v>
      <v>1</v>
      <v>4</v>
      <v>5</v>
      <v>6</v>
      <v>1</v>
      <v>1</v>
      <v>5</v>
      <v>1</v>
      <v>4</v>
      <v>7</v>
      <v>8</v>
    </spb>
    <spb s="4">
      <v>Real-Time Nasdaq Last Sale</v>
      <v>from previous close</v>
      <v>Source: Nasdaq Last Sale</v>
      <v>from previous close</v>
      <v>GMT</v>
    </spb>
    <spb s="5">
      <v>9</v>
    </spb>
    <spb s="5">
      <v>1</v>
    </spb>
    <spb s="4">
      <v>Delayed 15 minutes</v>
      <v>from previous close</v>
      <v>Source: Nasdaq</v>
      <v>from previous close</v>
      <v>GMT</v>
    </spb>
    <spb s="6">
      <v>1</v>
      <v>Name</v>
    </spb>
    <spb s="7">
      <v>1</v>
      <v>1</v>
    </spb>
    <spb s="8">
      <v>1</v>
      <v>1</v>
      <v>3</v>
      <v>1</v>
      <v>1</v>
      <v>1</v>
      <v>5</v>
      <v>1</v>
      <v>1</v>
      <v>1</v>
      <v>7</v>
      <v>8</v>
    </spb>
    <spb s="9">
      <v>GMT</v>
    </spb>
    <spb s="8">
      <v>10</v>
      <v>10</v>
      <v>3</v>
      <v>10</v>
      <v>10</v>
      <v>10</v>
      <v>5</v>
      <v>10</v>
      <v>10</v>
      <v>10</v>
      <v>7</v>
      <v>8</v>
    </spb>
    <spb s="5">
      <v>10</v>
    </spb>
    <spb s="8">
      <v>11</v>
      <v>11</v>
      <v>3</v>
      <v>11</v>
      <v>11</v>
      <v>11</v>
      <v>5</v>
      <v>11</v>
      <v>11</v>
      <v>11</v>
      <v>7</v>
      <v>8</v>
    </spb>
    <spb s="5">
      <v>11</v>
    </spb>
    <spb s="8">
      <v>12</v>
      <v>12</v>
      <v>3</v>
      <v>12</v>
      <v>12</v>
      <v>12</v>
      <v>5</v>
      <v>12</v>
      <v>12</v>
      <v>12</v>
      <v>7</v>
      <v>8</v>
    </spb>
    <spb s="5">
      <v>12</v>
    </spb>
    <spb s="8">
      <v>13</v>
      <v>13</v>
      <v>3</v>
      <v>13</v>
      <v>13</v>
      <v>13</v>
      <v>5</v>
      <v>13</v>
      <v>13</v>
      <v>13</v>
      <v>7</v>
      <v>8</v>
    </spb>
    <spb s="5">
      <v>13</v>
    </spb>
    <spb s="8">
      <v>14</v>
      <v>14</v>
      <v>3</v>
      <v>14</v>
      <v>14</v>
      <v>14</v>
      <v>5</v>
      <v>14</v>
      <v>14</v>
      <v>14</v>
      <v>7</v>
      <v>8</v>
    </spb>
    <spb s="5">
      <v>14</v>
    </spb>
    <spb s="8">
      <v>15</v>
      <v>15</v>
      <v>3</v>
      <v>15</v>
      <v>15</v>
      <v>15</v>
      <v>5</v>
      <v>15</v>
      <v>15</v>
      <v>15</v>
      <v>7</v>
      <v>8</v>
    </spb>
    <spb s="5">
      <v>15</v>
    </spb>
    <spb s="8">
      <v>16</v>
      <v>16</v>
      <v>3</v>
      <v>16</v>
      <v>16</v>
      <v>16</v>
      <v>5</v>
      <v>16</v>
      <v>16</v>
      <v>16</v>
      <v>7</v>
      <v>8</v>
    </spb>
    <spb s="5">
      <v>16</v>
    </spb>
    <spb s="8">
      <v>17</v>
      <v>17</v>
      <v>3</v>
      <v>17</v>
      <v>17</v>
      <v>17</v>
      <v>5</v>
      <v>17</v>
      <v>17</v>
      <v>17</v>
      <v>7</v>
      <v>8</v>
    </spb>
    <spb s="5">
      <v>17</v>
    </spb>
    <spb s="8">
      <v>18</v>
      <v>18</v>
      <v>3</v>
      <v>18</v>
      <v>18</v>
      <v>18</v>
      <v>5</v>
      <v>18</v>
      <v>18</v>
      <v>18</v>
      <v>7</v>
      <v>8</v>
    </spb>
    <spb s="5">
      <v>18</v>
    </spb>
    <spb s="8">
      <v>19</v>
      <v>19</v>
      <v>3</v>
      <v>19</v>
      <v>19</v>
      <v>19</v>
      <v>5</v>
      <v>19</v>
      <v>19</v>
      <v>19</v>
      <v>7</v>
      <v>8</v>
    </spb>
    <spb s="5">
      <v>19</v>
    </spb>
    <spb s="8">
      <v>20</v>
      <v>20</v>
      <v>3</v>
      <v>20</v>
      <v>20</v>
      <v>20</v>
      <v>5</v>
      <v>20</v>
      <v>20</v>
      <v>20</v>
      <v>7</v>
      <v>8</v>
    </spb>
    <spb s="5">
      <v>20</v>
    </spb>
    <spb s="8">
      <v>21</v>
      <v>21</v>
      <v>3</v>
      <v>21</v>
      <v>21</v>
      <v>21</v>
      <v>5</v>
      <v>21</v>
      <v>21</v>
      <v>21</v>
      <v>7</v>
      <v>8</v>
    </spb>
    <spb s="5">
      <v>21</v>
    </spb>
    <spb s="8">
      <v>22</v>
      <v>22</v>
      <v>3</v>
      <v>22</v>
      <v>22</v>
      <v>22</v>
      <v>5</v>
      <v>22</v>
      <v>22</v>
      <v>22</v>
      <v>7</v>
      <v>8</v>
    </spb>
    <spb s="5">
      <v>22</v>
    </spb>
    <spb s="8">
      <v>23</v>
      <v>23</v>
      <v>3</v>
      <v>23</v>
      <v>23</v>
      <v>23</v>
      <v>5</v>
      <v>23</v>
      <v>23</v>
      <v>23</v>
      <v>7</v>
      <v>8</v>
    </spb>
    <spb s="5">
      <v>23</v>
    </spb>
    <spb s="8">
      <v>24</v>
      <v>24</v>
      <v>3</v>
      <v>24</v>
      <v>24</v>
      <v>24</v>
      <v>5</v>
      <v>24</v>
      <v>24</v>
      <v>24</v>
      <v>7</v>
      <v>8</v>
    </spb>
    <spb s="5">
      <v>24</v>
    </spb>
    <spb s="8">
      <v>25</v>
      <v>25</v>
      <v>3</v>
      <v>25</v>
      <v>25</v>
      <v>25</v>
      <v>5</v>
      <v>25</v>
      <v>25</v>
      <v>25</v>
      <v>7</v>
      <v>8</v>
    </spb>
    <spb s="5">
      <v>25</v>
    </spb>
    <spb s="0">
      <v>2</v>
      <v>Name</v>
      <v>LearnMoreOnLink</v>
    </spb>
    <spb s="10">
      <v>1</v>
      <v>1</v>
      <v>1</v>
      <v>1</v>
    </spb>
    <spb s="11">
      <v>1</v>
      <v>2</v>
      <v>2</v>
      <v>1</v>
      <v>3</v>
      <v>1</v>
      <v>1</v>
      <v>1</v>
      <v>4</v>
      <v>4</v>
      <v>5</v>
      <v>6</v>
      <v>1</v>
      <v>1</v>
      <v>1</v>
      <v>4</v>
      <v>7</v>
      <v>26</v>
      <v>8</v>
      <v>4</v>
    </spb>
    <spb s="12">
      <v>Delayed 15 minutes</v>
      <v>from previous close</v>
      <v>from previous close</v>
      <v>GMT</v>
    </spb>
    <spb s="13">
      <v>Real-Time Nasdaq Last Sale</v>
      <v>from previous close</v>
      <v>from previous close</v>
      <v>Source: Nasdaq Last Sale</v>
      <v>GMT</v>
    </spb>
    <spb s="0">
      <v>3</v>
      <v>Name</v>
      <v>LearnMoreOnLink</v>
    </spb>
    <spb s="14">
      <v>1</v>
      <v>2</v>
      <v>2</v>
      <v>1</v>
      <v>3</v>
      <v>1</v>
      <v>1</v>
      <v>1</v>
      <v>4</v>
      <v>4</v>
      <v>5</v>
      <v>6</v>
      <v>1</v>
      <v>1</v>
      <v>1</v>
      <v>4</v>
      <v>7</v>
      <v>8</v>
      <v>4</v>
    </spb>
    <spb s="15">
      <v>9</v>
      <v>1</v>
    </spb>
    <spb s="15">
      <v>9</v>
      <v>21</v>
    </spb>
    <spb s="15">
      <v>9</v>
      <v>20</v>
    </spb>
    <spb s="15">
      <v>9</v>
      <v>11</v>
    </spb>
    <spb s="15">
      <v>9</v>
      <v>19</v>
    </spb>
    <spb s="15">
      <v>9</v>
      <v>10</v>
    </spb>
    <spb s="15">
      <v>9</v>
      <v>13</v>
    </spb>
    <spb s="15">
      <v>9</v>
      <v>12</v>
    </spb>
    <spb s="15">
      <v>9</v>
      <v>14</v>
    </spb>
    <spb s="15">
      <v>9</v>
      <v>15</v>
    </spb>
    <spb s="15">
      <v>9</v>
      <v>16</v>
    </spb>
    <spb s="15">
      <v>9</v>
      <v>18</v>
    </spb>
    <spb s="15">
      <v>9</v>
      <v>17</v>
    </spb>
    <spb s="15">
      <v>9</v>
      <v>22</v>
    </spb>
    <spb s="15">
      <v>9</v>
      <v>23</v>
    </spb>
    <spb s="15">
      <v>9</v>
      <v>25</v>
    </spb>
    <spb s="15">
      <v>9</v>
      <v>24</v>
    </spb>
  </spbData>
</supportingPropertyBags>
</file>

<file path=xl/richData/rdsupportingpropertybagstructure.xml><?xml version="1.0" encoding="utf-8"?>
<spbStructures xmlns="http://schemas.microsoft.com/office/spreadsheetml/2017/richdata2" count="16">
  <s>
    <k n="^Order" t="spba"/>
    <k n="TitleProperty" t="s"/>
    <k n="SubTitleProperty" t="s"/>
  </s>
  <s>
    <k n="ShowInCardView" t="b"/>
    <k n="ShowInDotNotation" t="b"/>
    <k n="ShowInAutoComplete" t="b"/>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s>
  <s>
    <k n="Price" t="s"/>
    <k n="Change" t="s"/>
    <k n="Exchange" t="s"/>
    <k n="Change (%)" t="s"/>
    <k n="Last trade time" t="s"/>
  </s>
  <s>
    <k n="_Self" t="i"/>
  </s>
  <s>
    <k n="^Order" t="spba"/>
    <k n="TitleProperty" t="s"/>
  </s>
  <s>
    <k n="UniqueName" t="spb"/>
    <k n="`%ProviderInfo" t="spb"/>
  </s>
  <s>
    <k n="Low" t="i"/>
    <k n="High" t="i"/>
    <k n="Name" t="i"/>
    <k n="Open" t="i"/>
    <k n="Price" t="i"/>
    <k n="Change" t="i"/>
    <k n="Change (%)" t="i"/>
    <k n="52 week low" t="i"/>
    <k n="52 week high" t="i"/>
    <k n="Previous close" t="i"/>
    <k n="Last trade time" t="i"/>
    <k n="`%EntityServiceId" t="i"/>
  </s>
  <s>
    <k n="Last trade time"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Last trade time" t="s"/>
  </s>
  <s>
    <k n="Price" t="s"/>
    <k n="Change" t="s"/>
    <k n="Change (%)" t="s"/>
    <k n="ExchangeID" t="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ichProperties>
  <richStyles>
    <rSty dxfid="4">
      <rpv i="0">_([$$-en-US]* #,##0.00_);_([$$-en-US]* (#,##0.00);_([$$-en-US]* "-"??_);_(@_)</rpv>
    </rSty>
    <rSty dxfid="0">
      <rpv i="0">#,##0.00_);[Red](#,##0.00)</rpv>
    </rSty>
    <rSty>
      <rpv i="1">1</rpv>
    </rSty>
    <rSty dxfid="1">
      <rpv i="0">#,##0_);[Red](#,##0)</rpv>
    </rSty>
    <rSty dxfid="2"/>
    <rSty dxfid="4">
      <rpv i="0">_([$$-en-US]* #,##0_);_([$$-en-US]* (#,##0);_([$$-en-US]* "-"_);_(@_)</rpv>
    </rSty>
    <rSty dxfid="3"/>
    <rSty dxfid="4">
      <rpv i="0">0.00_);[Red](0.00)</rpv>
    </rSty>
    <rSty dxfid="5"/>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Sty dxfid="4">
      <rpv i="0">0_);[Red](0)</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zoomScale="85" zoomScaleNormal="85" workbookViewId="0">
      <pane ySplit="1" topLeftCell="A51" activePane="bottomLeft" state="frozen"/>
      <selection activeCell="G1" sqref="G1"/>
      <selection pane="bottomLeft" activeCell="Q55" sqref="Q55:Q56"/>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outlineLevel="1" x14ac:dyDescent="0.25">
      <c r="A2" t="s">
        <v>14</v>
      </c>
      <c r="B2" t="e" vm="1">
        <v>#VALUE!</v>
      </c>
      <c r="D2" t="str" cm="1">
        <f t="array" ref="D2">_FV(B2,"Ticker symbol",TRUE)</f>
        <v>NGE</v>
      </c>
      <c r="E2" cm="1">
        <f t="array" ref="E2">_FV(B2,"Price")</f>
        <v>9.56</v>
      </c>
      <c r="F2" s="1" cm="1">
        <f t="array" ref="F2">_FV(B2,"Change (%)",TRUE)</f>
        <v>6.3160000000000004E-3</v>
      </c>
      <c r="G2" s="2" cm="1">
        <f t="array" ref="G2">_FV(B2,"52 week high",TRUE)</f>
        <v>10.86</v>
      </c>
      <c r="H2" s="2" cm="1">
        <f t="array" ref="H2">_FV(B2,"52 week low",TRUE)</f>
        <v>7.28</v>
      </c>
      <c r="I2" s="3" cm="1">
        <f t="array" ref="I2">_FV(B2,"Market cap",TRUE)/1000000</f>
        <v>42.704991100000001</v>
      </c>
      <c r="J2" s="14" cm="1">
        <f t="array" ref="J2">_FV(B2,"Volume")</f>
        <v>15986</v>
      </c>
      <c r="K2" s="14" cm="1">
        <f t="array" ref="K2">_FV(B2,"Volume average",TRUE)</f>
        <v>24422</v>
      </c>
      <c r="L2" s="28">
        <f>K2*E2/1000000</f>
        <v>0.23347432000000001</v>
      </c>
      <c r="P2" s="7">
        <f t="shared" ref="P2:P11" si="0">J2/K2</f>
        <v>0.65457374498403076</v>
      </c>
      <c r="Q2" s="7">
        <f t="shared" ref="Q2:Q48" si="1">G2/E2-1</f>
        <v>0.13598326359832624</v>
      </c>
      <c r="R2" s="7">
        <f t="shared" ref="R2:R48" si="2">E2/H2-1</f>
        <v>0.31318681318681318</v>
      </c>
      <c r="S2" s="16">
        <f>$S$1</f>
        <v>44929</v>
      </c>
      <c r="T2" cm="1" vm="2">
        <f t="array" aca="1" ref="T2:U2" ca="1">_xlfn.STOCKHISTORY(B2,S2,S2,0,0 )</f>
        <v>44929</v>
      </c>
      <c r="U2" s="17" vm="3">
        <f ca="1"/>
        <v>7.35</v>
      </c>
      <c r="V2" s="7">
        <f t="shared" ref="V2:V48" ca="1" si="3">E2/U2-1</f>
        <v>0.30068027210884374</v>
      </c>
      <c r="X2">
        <v>100</v>
      </c>
      <c r="AH2" s="11"/>
      <c r="AJ2" s="11"/>
      <c r="AK2" s="11" cm="1">
        <f t="array" ref="AK2">_FV(B2,"previous close",TRUE)</f>
        <v>9.5</v>
      </c>
      <c r="AL2" s="4">
        <f t="shared" ref="AL2:AL11" si="4">AK2*X2</f>
        <v>950</v>
      </c>
      <c r="AM2" s="11">
        <f t="shared" ref="AM2:AM11" si="5">AD2-AL2</f>
        <v>-950</v>
      </c>
    </row>
    <row r="3" spans="1:40" outlineLevel="1" x14ac:dyDescent="0.25">
      <c r="A3" t="s">
        <v>15</v>
      </c>
      <c r="B3" t="e" vm="4">
        <v>#VALUE!</v>
      </c>
      <c r="C3" t="str" cm="1">
        <f t="array" ref="C3">_FV(B3,"Name")</f>
        <v>iShares:MSCI Mexico</v>
      </c>
      <c r="D3" t="str" cm="1">
        <f t="array" ref="D3">_FV(B3,"Ticker symbol",TRUE)</f>
        <v>EWW</v>
      </c>
      <c r="E3" cm="1">
        <f t="array" ref="E3">_FV(B3,"Price")</f>
        <v>61.23</v>
      </c>
      <c r="F3" s="1" cm="1">
        <f t="array" ref="F3">_FV(B3,"Change (%)",TRUE)</f>
        <v>1.0895999999999999E-2</v>
      </c>
      <c r="G3" s="2" cm="1">
        <f t="array" ref="G3">_FV(B3,"52 week high",TRUE)</f>
        <v>61.62</v>
      </c>
      <c r="H3" s="2" cm="1">
        <f t="array" ref="H3">_FV(B3,"52 week low",TRUE)</f>
        <v>43.65</v>
      </c>
      <c r="I3" s="3" cm="1">
        <f t="array" ref="I3">_FV(B3,"Market cap",TRUE)/1000000</f>
        <v>1289.22529674</v>
      </c>
      <c r="J3" s="14" cm="1">
        <f t="array" ref="J3">_FV(B3,"Volume")</f>
        <v>1437147</v>
      </c>
      <c r="K3" s="14" cm="1">
        <f t="array" ref="K3">_FV(B3,"Volume average",TRUE)</f>
        <v>1718487</v>
      </c>
      <c r="L3" s="28">
        <f t="shared" ref="L3:L48" si="6">K3*E3/1000000</f>
        <v>105.22295901</v>
      </c>
      <c r="P3" s="7">
        <f t="shared" si="0"/>
        <v>0.83628622154255461</v>
      </c>
      <c r="Q3" s="7">
        <f t="shared" si="1"/>
        <v>6.3694267515923553E-3</v>
      </c>
      <c r="R3" s="7">
        <f t="shared" si="2"/>
        <v>0.40274914089347069</v>
      </c>
      <c r="S3" s="16">
        <f t="shared" ref="S3:S48" si="7">$S$1</f>
        <v>44929</v>
      </c>
      <c r="T3" cm="1" vm="2">
        <f t="array" aca="1" ref="T3:U3" ca="1">_xlfn.STOCKHISTORY(B3,S3,S3,0,0 )</f>
        <v>44929</v>
      </c>
      <c r="U3" s="17" vm="5">
        <f ca="1"/>
        <v>50.34</v>
      </c>
      <c r="V3" s="7">
        <f t="shared" ca="1" si="3"/>
        <v>0.21632896305125127</v>
      </c>
      <c r="X3">
        <v>1</v>
      </c>
      <c r="AH3" s="11"/>
      <c r="AJ3" s="11"/>
      <c r="AK3" s="11" cm="1">
        <f t="array" ref="AK3">_FV(B3,"previous close",TRUE)</f>
        <v>60.57</v>
      </c>
      <c r="AL3" s="4">
        <f t="shared" si="4"/>
        <v>60.57</v>
      </c>
      <c r="AM3" s="11">
        <f t="shared" si="5"/>
        <v>-60.57</v>
      </c>
    </row>
    <row r="4" spans="1:40" outlineLevel="1" x14ac:dyDescent="0.25">
      <c r="A4" t="s">
        <v>16</v>
      </c>
      <c r="B4" t="e" vm="6">
        <v>#VALUE!</v>
      </c>
      <c r="C4" t="str" cm="1">
        <f t="array" ref="C4">_FV(B4,"Name")</f>
        <v>iShares:MSCI Ireland</v>
      </c>
      <c r="D4" t="str" cm="1">
        <f t="array" ref="D4">_FV(B4,"Ticker symbol",TRUE)</f>
        <v>EIRL</v>
      </c>
      <c r="E4" cm="1">
        <f t="array" ref="E4">_FV(B4,"Price")</f>
        <v>56.098199999999999</v>
      </c>
      <c r="F4" s="1" cm="1">
        <f t="array" ref="F4">_FV(B4,"Change (%)",TRUE)</f>
        <v>1.5795E-2</v>
      </c>
      <c r="G4" s="2" cm="1">
        <f t="array" ref="G4">_FV(B4,"52 week high",TRUE)</f>
        <v>56.699199999999998</v>
      </c>
      <c r="H4" s="2" cm="1">
        <f t="array" ref="H4">_FV(B4,"52 week low",TRUE)</f>
        <v>36.380000000000003</v>
      </c>
      <c r="I4" s="3" cm="1">
        <f t="array" ref="I4">_FV(B4,"Market cap",TRUE)/1000000</f>
        <v>92.716060439999993</v>
      </c>
      <c r="J4" s="14" cm="1">
        <f t="array" ref="J4">_FV(B4,"Volume")</f>
        <v>3306</v>
      </c>
      <c r="K4" s="14" cm="1">
        <f t="array" ref="K4">_FV(B4,"Volume average",TRUE)</f>
        <v>35540</v>
      </c>
      <c r="L4" s="28">
        <f t="shared" si="6"/>
        <v>1.9937300279999999</v>
      </c>
      <c r="P4" s="7">
        <f t="shared" si="0"/>
        <v>9.3021947101857058E-2</v>
      </c>
      <c r="Q4" s="7">
        <f t="shared" si="1"/>
        <v>1.0713356221768278E-2</v>
      </c>
      <c r="R4" s="7">
        <f t="shared" si="2"/>
        <v>0.54200659703133569</v>
      </c>
      <c r="S4" s="16">
        <f t="shared" si="7"/>
        <v>44929</v>
      </c>
      <c r="T4" cm="1" vm="2">
        <f t="array" aca="1" ref="T4:U4" ca="1">_xlfn.STOCKHISTORY(B4,S4,S4,0,0 )</f>
        <v>44929</v>
      </c>
      <c r="U4" s="17" vm="7">
        <f ca="1"/>
        <v>46.44</v>
      </c>
      <c r="V4" s="7">
        <f t="shared" ca="1" si="3"/>
        <v>0.20797157622739015</v>
      </c>
      <c r="X4">
        <v>1</v>
      </c>
      <c r="AH4" s="11"/>
      <c r="AJ4" s="11"/>
      <c r="AK4" s="11" cm="1">
        <f t="array" ref="AK4">_FV(B4,"previous close",TRUE)</f>
        <v>55.225900000000003</v>
      </c>
      <c r="AL4" s="4">
        <f t="shared" si="4"/>
        <v>55.225900000000003</v>
      </c>
      <c r="AM4" s="11">
        <f t="shared" si="5"/>
        <v>-55.225900000000003</v>
      </c>
    </row>
    <row r="5" spans="1:40" outlineLevel="1" x14ac:dyDescent="0.25">
      <c r="A5" t="s">
        <v>17</v>
      </c>
      <c r="B5" t="e" vm="8">
        <v>#VALUE!</v>
      </c>
      <c r="C5" t="str" cm="1">
        <f t="array" ref="C5">_FV(B5,"Name")</f>
        <v>Glbl X MSCI Argnt ETF</v>
      </c>
      <c r="D5" t="str" cm="1">
        <f t="array" ref="D5">_FV(B5,"Ticker symbol",TRUE)</f>
        <v>ARGT</v>
      </c>
      <c r="E5" cm="1">
        <f t="array" ref="E5">_FV(B5,"Price")</f>
        <v>39.74</v>
      </c>
      <c r="F5" s="1" cm="1">
        <f t="array" ref="F5">_FV(B5,"Change (%)",TRUE)</f>
        <v>3.7166999999999999E-2</v>
      </c>
      <c r="G5" s="2" cm="1">
        <f t="array" ref="G5">_FV(B5,"52 week high",TRUE)</f>
        <v>41.96</v>
      </c>
      <c r="H5" s="2" cm="1">
        <f t="array" ref="H5">_FV(B5,"52 week low",TRUE)</f>
        <v>23.29</v>
      </c>
      <c r="I5" s="3" cm="1">
        <f t="array" ref="I5">_FV(B5,"Market cap",TRUE)/1000000</f>
        <v>48.303104659999995</v>
      </c>
      <c r="J5" s="14" cm="1">
        <f t="array" ref="J5">_FV(B5,"Volume")</f>
        <v>4139</v>
      </c>
      <c r="K5" s="14" cm="1">
        <f t="array" ref="K5">_FV(B5,"Volume average",TRUE)</f>
        <v>9021</v>
      </c>
      <c r="L5" s="28">
        <f t="shared" si="6"/>
        <v>0.35849454000000003</v>
      </c>
      <c r="P5" s="7">
        <f t="shared" si="0"/>
        <v>0.45881831282562907</v>
      </c>
      <c r="Q5" s="7">
        <f t="shared" si="1"/>
        <v>5.5863110216406664E-2</v>
      </c>
      <c r="R5" s="7">
        <f t="shared" si="2"/>
        <v>0.70631172176899981</v>
      </c>
      <c r="S5" s="16">
        <f t="shared" si="7"/>
        <v>44929</v>
      </c>
      <c r="T5" cm="1" vm="2">
        <f t="array" aca="1" ref="T5:U5" ca="1">_xlfn.STOCKHISTORY(B5,S5,S5,0,0 )</f>
        <v>44929</v>
      </c>
      <c r="U5" s="17" vm="9">
        <f ca="1"/>
        <v>33.18</v>
      </c>
      <c r="V5" s="7">
        <f t="shared" ca="1" si="3"/>
        <v>0.1977094635322485</v>
      </c>
      <c r="X5">
        <v>1</v>
      </c>
      <c r="AH5" s="11"/>
      <c r="AJ5" s="11"/>
      <c r="AK5" s="11" cm="1">
        <f t="array" ref="AK5">_FV(B5,"previous close",TRUE)</f>
        <v>38.315899999999999</v>
      </c>
      <c r="AL5" s="4">
        <f t="shared" si="4"/>
        <v>38.315899999999999</v>
      </c>
      <c r="AM5" s="11">
        <f t="shared" si="5"/>
        <v>-38.315899999999999</v>
      </c>
    </row>
    <row r="6" spans="1:40" outlineLevel="1" x14ac:dyDescent="0.25">
      <c r="A6" t="s">
        <v>18</v>
      </c>
      <c r="B6" t="e" vm="10">
        <v>#VALUE!</v>
      </c>
      <c r="C6" t="str" cm="1">
        <f t="array" ref="C6">_FV(B6,"Name")</f>
        <v>iShares:MSCI Spain</v>
      </c>
      <c r="D6" t="str" cm="1">
        <f t="array" ref="D6">_FV(B6,"Ticker symbol",TRUE)</f>
        <v>EWP</v>
      </c>
      <c r="E6" cm="1">
        <f t="array" ref="E6">_FV(B6,"Price")</f>
        <v>28.34</v>
      </c>
      <c r="F6" s="1" cm="1">
        <f t="array" ref="F6">_FV(B6,"Change (%)",TRUE)</f>
        <v>1.1781999999999999E-2</v>
      </c>
      <c r="G6" s="2" cm="1">
        <f t="array" ref="G6">_FV(B6,"52 week high",TRUE)</f>
        <v>29.18</v>
      </c>
      <c r="H6" s="2" cm="1">
        <f t="array" ref="H6">_FV(B6,"52 week low",TRUE)</f>
        <v>19.27</v>
      </c>
      <c r="I6" s="3" cm="1">
        <f t="array" ref="I6">_FV(B6,"Market cap",TRUE)/1000000</f>
        <v>574.55855044000009</v>
      </c>
      <c r="J6" s="14" cm="1">
        <f t="array" ref="J6">_FV(B6,"Volume")</f>
        <v>109707</v>
      </c>
      <c r="K6" s="14" cm="1">
        <f t="array" ref="K6">_FV(B6,"Volume average",TRUE)</f>
        <v>542367</v>
      </c>
      <c r="L6" s="28">
        <f t="shared" si="6"/>
        <v>15.370680779999999</v>
      </c>
      <c r="P6" s="7">
        <f t="shared" si="0"/>
        <v>0.20227447466383464</v>
      </c>
      <c r="Q6" s="7">
        <f t="shared" si="1"/>
        <v>2.9640084685956136E-2</v>
      </c>
      <c r="R6" s="7">
        <f t="shared" si="2"/>
        <v>0.47067981318111052</v>
      </c>
      <c r="S6" s="16">
        <f t="shared" si="7"/>
        <v>44929</v>
      </c>
      <c r="T6" cm="1" vm="2">
        <f t="array" aca="1" ref="T6:U6" ca="1">_xlfn.STOCKHISTORY(B6,S6,S6,0,0 )</f>
        <v>44929</v>
      </c>
      <c r="U6" s="17" vm="11">
        <f ca="1"/>
        <v>24.34</v>
      </c>
      <c r="V6" s="7">
        <f t="shared" ca="1" si="3"/>
        <v>0.1643385373870172</v>
      </c>
      <c r="X6">
        <v>8</v>
      </c>
      <c r="AH6" s="11"/>
      <c r="AJ6" s="11"/>
      <c r="AK6" s="11" cm="1">
        <f t="array" ref="AK6">_FV(B6,"previous close",TRUE)</f>
        <v>28.01</v>
      </c>
      <c r="AL6" s="4">
        <f t="shared" si="4"/>
        <v>224.08</v>
      </c>
      <c r="AM6" s="11">
        <f t="shared" si="5"/>
        <v>-224.08</v>
      </c>
    </row>
    <row r="7" spans="1:40" outlineLevel="1" x14ac:dyDescent="0.25">
      <c r="A7" t="s">
        <v>19</v>
      </c>
      <c r="B7" t="e" vm="12">
        <v>#VALUE!</v>
      </c>
      <c r="C7" t="str" cm="1">
        <f t="array" ref="C7">_FV(B7,"Name")</f>
        <v>iShares:MSCI France</v>
      </c>
      <c r="D7" t="str" cm="1">
        <f t="array" ref="D7">_FV(B7,"Ticker symbol",TRUE)</f>
        <v>EWQ</v>
      </c>
      <c r="E7" cm="1">
        <f t="array" ref="E7">_FV(B7,"Price")</f>
        <v>39.445</v>
      </c>
      <c r="F7" s="1" cm="1">
        <f t="array" ref="F7">_FV(B7,"Change (%)",TRUE)</f>
        <v>1.4793000000000001E-2</v>
      </c>
      <c r="G7" s="2" cm="1">
        <f t="array" ref="G7">_FV(B7,"52 week high",TRUE)</f>
        <v>39.950000000000003</v>
      </c>
      <c r="H7" s="2" cm="1">
        <f t="array" ref="H7">_FV(B7,"52 week low",TRUE)</f>
        <v>26.26</v>
      </c>
      <c r="I7" s="3" cm="1">
        <f t="array" ref="I7">_FV(B7,"Market cap",TRUE)/1000000</f>
        <v>1075.5218664900001</v>
      </c>
      <c r="J7" s="14" cm="1">
        <f t="array" ref="J7">_FV(B7,"Volume")</f>
        <v>856898</v>
      </c>
      <c r="K7" s="14" cm="1">
        <f t="array" ref="K7">_FV(B7,"Volume average",TRUE)</f>
        <v>870203</v>
      </c>
      <c r="L7" s="28">
        <f t="shared" si="6"/>
        <v>34.325157335</v>
      </c>
      <c r="P7" s="7">
        <f t="shared" si="0"/>
        <v>0.98471046411009844</v>
      </c>
      <c r="Q7" s="7">
        <f t="shared" si="1"/>
        <v>1.2802636582583515E-2</v>
      </c>
      <c r="R7" s="7">
        <f t="shared" si="2"/>
        <v>0.50209444021325211</v>
      </c>
      <c r="S7" s="16">
        <f t="shared" si="7"/>
        <v>44929</v>
      </c>
      <c r="T7" cm="1" vm="2">
        <f t="array" aca="1" ref="T7:U7" ca="1">_xlfn.STOCKHISTORY(B7,S7,S7,0,0 )</f>
        <v>44929</v>
      </c>
      <c r="U7" s="17" vm="13">
        <f ca="1"/>
        <v>33.44</v>
      </c>
      <c r="V7" s="7">
        <f t="shared" ca="1" si="3"/>
        <v>0.17957535885167464</v>
      </c>
      <c r="X7">
        <v>66</v>
      </c>
      <c r="AH7" s="11"/>
      <c r="AJ7" s="11"/>
      <c r="AK7" s="11" cm="1">
        <f t="array" ref="AK7">_FV(B7,"previous close",TRUE)</f>
        <v>38.869999999999997</v>
      </c>
      <c r="AL7" s="4">
        <f t="shared" si="4"/>
        <v>2565.4199999999996</v>
      </c>
      <c r="AM7" s="11">
        <f t="shared" si="5"/>
        <v>-2565.4199999999996</v>
      </c>
    </row>
    <row r="8" spans="1:40" outlineLevel="1" x14ac:dyDescent="0.25">
      <c r="A8" t="s">
        <v>20</v>
      </c>
      <c r="B8" t="e" vm="14">
        <v>#VALUE!</v>
      </c>
      <c r="C8" t="str" cm="1">
        <f t="array" ref="C8">_FV(B8,"Name")</f>
        <v>Glbl X MSCI Greece</v>
      </c>
      <c r="D8" t="str" cm="1">
        <f t="array" ref="D8">_FV(B8,"Ticker symbol",TRUE)</f>
        <v>GREK</v>
      </c>
      <c r="E8" cm="1">
        <f t="array" ref="E8">_FV(B8,"Price")</f>
        <v>32.07</v>
      </c>
      <c r="F8" s="1" cm="1">
        <f t="array" ref="F8">_FV(B8,"Change (%)",TRUE)</f>
        <v>1.1672E-2</v>
      </c>
      <c r="G8" s="2" cm="1">
        <f t="array" ref="G8">_FV(B8,"52 week high",TRUE)</f>
        <v>33.119999999999997</v>
      </c>
      <c r="H8" s="2" cm="1">
        <f t="array" ref="H8">_FV(B8,"52 week low",TRUE)</f>
        <v>20.74</v>
      </c>
      <c r="I8" s="3" cm="1">
        <f t="array" ref="I8">_FV(B8,"Market cap",TRUE)/1000000</f>
        <v>158.02257383</v>
      </c>
      <c r="J8" s="14" cm="1">
        <f t="array" ref="J8">_FV(B8,"Volume")</f>
        <v>19911</v>
      </c>
      <c r="K8" s="14" cm="1">
        <f t="array" ref="K8">_FV(B8,"Volume average",TRUE)</f>
        <v>80064</v>
      </c>
      <c r="L8" s="28">
        <f t="shared" si="6"/>
        <v>2.56765248</v>
      </c>
      <c r="P8" s="7">
        <f t="shared" si="0"/>
        <v>0.24868854916067146</v>
      </c>
      <c r="Q8" s="7">
        <f t="shared" si="1"/>
        <v>3.2740879326473182E-2</v>
      </c>
      <c r="R8" s="7">
        <f t="shared" si="2"/>
        <v>0.54628736740597894</v>
      </c>
      <c r="S8" s="16">
        <f t="shared" si="7"/>
        <v>44929</v>
      </c>
      <c r="T8" cm="1" vm="2">
        <f t="array" aca="1" ref="T8:U8" ca="1">_xlfn.STOCKHISTORY(B8,S8,S8,0,0 )</f>
        <v>44929</v>
      </c>
      <c r="U8" s="17" vm="15">
        <f ca="1"/>
        <v>26.82</v>
      </c>
      <c r="V8" s="7">
        <f t="shared" ca="1" si="3"/>
        <v>0.19574944071588374</v>
      </c>
      <c r="X8">
        <v>37</v>
      </c>
      <c r="AH8" s="11"/>
      <c r="AJ8" s="11"/>
      <c r="AK8" s="11" cm="1">
        <f t="array" ref="AK8">_FV(B8,"previous close",TRUE)</f>
        <v>31.7</v>
      </c>
      <c r="AL8" s="4">
        <f t="shared" si="4"/>
        <v>1172.8999999999999</v>
      </c>
      <c r="AM8" s="11">
        <f t="shared" si="5"/>
        <v>-1172.8999999999999</v>
      </c>
    </row>
    <row r="9" spans="1:40" outlineLevel="1" x14ac:dyDescent="0.25">
      <c r="A9" t="s">
        <v>21</v>
      </c>
      <c r="B9" t="e" vm="16">
        <v>#VALUE!</v>
      </c>
      <c r="D9" t="str" cm="1">
        <f t="array" ref="D9">_FV(B9,"Ticker symbol",TRUE)</f>
        <v>EWG</v>
      </c>
      <c r="E9" cm="1">
        <f t="array" ref="E9">_FV(B9,"Price")</f>
        <v>29.48</v>
      </c>
      <c r="F9" s="1" cm="1">
        <f t="array" ref="F9">_FV(B9,"Change (%)",TRUE)</f>
        <v>1.3755E-2</v>
      </c>
      <c r="G9" s="2" cm="1">
        <f t="array" ref="G9">_FV(B9,"52 week high",TRUE)</f>
        <v>29.56</v>
      </c>
      <c r="H9" s="2" cm="1">
        <f t="array" ref="H9">_FV(B9,"52 week low",TRUE)</f>
        <v>19.350000000000001</v>
      </c>
      <c r="I9" s="3" cm="1">
        <f t="array" ref="I9">_FV(B9,"Market cap",TRUE)/1000000</f>
        <v>1809.8766603199999</v>
      </c>
      <c r="J9" s="14" cm="1">
        <f t="array" ref="J9">_FV(B9,"Volume")</f>
        <v>803968</v>
      </c>
      <c r="K9" s="14" cm="1">
        <f t="array" ref="K9">_FV(B9,"Volume average",TRUE)</f>
        <v>1981997</v>
      </c>
      <c r="L9" s="28">
        <f t="shared" si="6"/>
        <v>58.429271560000004</v>
      </c>
      <c r="P9" s="7">
        <f t="shared" si="0"/>
        <v>0.40563532639050415</v>
      </c>
      <c r="Q9" s="7">
        <f t="shared" si="1"/>
        <v>2.7137042062415073E-3</v>
      </c>
      <c r="R9" s="7">
        <f t="shared" si="2"/>
        <v>0.52351421188630476</v>
      </c>
      <c r="S9" s="16">
        <f t="shared" si="7"/>
        <v>44929</v>
      </c>
      <c r="T9" cm="1" vm="2">
        <f t="array" aca="1" ref="T9:U9" ca="1">_xlfn.STOCKHISTORY(B9,S9,S9,0,0 )</f>
        <v>44929</v>
      </c>
      <c r="U9" s="17" vm="17">
        <f ca="1"/>
        <v>25.15</v>
      </c>
      <c r="V9" s="7">
        <f t="shared" ca="1" si="3"/>
        <v>0.17216699801192847</v>
      </c>
      <c r="X9">
        <v>150</v>
      </c>
      <c r="AH9" s="11"/>
      <c r="AJ9" s="11"/>
      <c r="AK9" s="11" cm="1">
        <f t="array" ref="AK9">_FV(B9,"previous close",TRUE)</f>
        <v>29.08</v>
      </c>
      <c r="AL9" s="4">
        <f t="shared" si="4"/>
        <v>4362</v>
      </c>
      <c r="AM9" s="11">
        <f t="shared" si="5"/>
        <v>-4362</v>
      </c>
    </row>
    <row r="10" spans="1:40" outlineLevel="1" x14ac:dyDescent="0.25">
      <c r="A10" t="s">
        <v>22</v>
      </c>
      <c r="B10" t="e" vm="18">
        <v>#VALUE!</v>
      </c>
      <c r="C10" t="str" cm="1">
        <f t="array" ref="C10">_FV(B10,"Name")</f>
        <v>iShares:MSCI Taiwan</v>
      </c>
      <c r="D10" t="str" cm="1">
        <f t="array" ref="D10">_FV(B10,"Ticker symbol",TRUE)</f>
        <v>EWT</v>
      </c>
      <c r="E10" cm="1">
        <f t="array" ref="E10">_FV(B10,"Price")</f>
        <v>44.41</v>
      </c>
      <c r="F10" s="1" cm="1">
        <f t="array" ref="F10">_FV(B10,"Change (%)",TRUE)</f>
        <v>1.5318E-2</v>
      </c>
      <c r="G10" s="2" cm="1">
        <f t="array" ref="G10">_FV(B10,"52 week high",TRUE)</f>
        <v>57.5</v>
      </c>
      <c r="H10" s="2" cm="1">
        <f t="array" ref="H10">_FV(B10,"52 week low",TRUE)</f>
        <v>39.75</v>
      </c>
      <c r="I10" s="3" cm="1">
        <f t="array" ref="I10">_FV(B10,"Market cap",TRUE)/1000000</f>
        <v>3994.3231656500002</v>
      </c>
      <c r="J10" s="14" cm="1">
        <f t="array" ref="J10">_FV(B10,"Volume")</f>
        <v>3511949</v>
      </c>
      <c r="K10" s="14" cm="1">
        <f t="array" ref="K10">_FV(B10,"Volume average",TRUE)</f>
        <v>2368769</v>
      </c>
      <c r="L10" s="28">
        <f t="shared" si="6"/>
        <v>105.19703129</v>
      </c>
      <c r="P10" s="7">
        <f t="shared" si="0"/>
        <v>1.4826050999485387</v>
      </c>
      <c r="Q10" s="7">
        <f t="shared" si="1"/>
        <v>0.29475343391128139</v>
      </c>
      <c r="R10" s="7">
        <f t="shared" si="2"/>
        <v>0.11723270440251565</v>
      </c>
      <c r="S10" s="16">
        <f t="shared" si="7"/>
        <v>44929</v>
      </c>
      <c r="T10" cm="1" vm="2">
        <f t="array" aca="1" ref="T10:U10" ca="1">_xlfn.STOCKHISTORY(B10,S10,S10,0,0 )</f>
        <v>44929</v>
      </c>
      <c r="U10" s="17" vm="19">
        <f ca="1"/>
        <v>40.36</v>
      </c>
      <c r="V10" s="7">
        <f t="shared" ca="1" si="3"/>
        <v>0.10034687809712572</v>
      </c>
      <c r="X10">
        <v>135</v>
      </c>
      <c r="AH10" s="11"/>
      <c r="AJ10" s="11"/>
      <c r="AK10" s="11" cm="1">
        <f t="array" ref="AK10">_FV(B10,"previous close",TRUE)</f>
        <v>43.74</v>
      </c>
      <c r="AL10" s="4">
        <f t="shared" si="4"/>
        <v>5904.9000000000005</v>
      </c>
      <c r="AM10" s="11">
        <f t="shared" si="5"/>
        <v>-5904.9000000000005</v>
      </c>
    </row>
    <row r="11" spans="1:40" outlineLevel="1" x14ac:dyDescent="0.25">
      <c r="A11" t="s">
        <v>23</v>
      </c>
      <c r="B11" t="e" vm="20">
        <v>#VALUE!</v>
      </c>
      <c r="C11" t="str" cm="1">
        <f t="array" ref="C11">_FV(B11,"Name")</f>
        <v>iShares:MSCI Netherlands</v>
      </c>
      <c r="D11" t="str" cm="1">
        <f t="array" ref="D11">_FV(B11,"Ticker symbol",TRUE)</f>
        <v>EWN</v>
      </c>
      <c r="E11" cm="1">
        <f t="array" ref="E11">_FV(B11,"Price")</f>
        <v>42.32</v>
      </c>
      <c r="F11" s="1" cm="1">
        <f t="array" ref="F11">_FV(B11,"Change (%)",TRUE)</f>
        <v>1.8287000000000001E-2</v>
      </c>
      <c r="G11" s="2" cm="1">
        <f t="array" ref="G11">_FV(B11,"52 week high",TRUE)</f>
        <v>43.67</v>
      </c>
      <c r="H11" s="2" cm="1">
        <f t="array" ref="H11">_FV(B11,"52 week low",TRUE)</f>
        <v>28.67</v>
      </c>
      <c r="I11" s="3" cm="1">
        <f t="array" ref="I11">_FV(B11,"Market cap",TRUE)/1000000</f>
        <v>291.68009355999999</v>
      </c>
      <c r="J11" s="14" cm="1">
        <f t="array" ref="J11">_FV(B11,"Volume")</f>
        <v>34552</v>
      </c>
      <c r="K11" s="14" cm="1">
        <f t="array" ref="K11">_FV(B11,"Volume average",TRUE)</f>
        <v>84001</v>
      </c>
      <c r="L11" s="28">
        <f t="shared" si="6"/>
        <v>3.5549223199999997</v>
      </c>
      <c r="P11" s="7">
        <f t="shared" si="0"/>
        <v>0.41132843656623136</v>
      </c>
      <c r="Q11" s="7">
        <f t="shared" si="1"/>
        <v>3.189981096408312E-2</v>
      </c>
      <c r="R11" s="7">
        <f t="shared" si="2"/>
        <v>0.476107429368678</v>
      </c>
      <c r="S11" s="16">
        <f t="shared" si="7"/>
        <v>44929</v>
      </c>
      <c r="T11" cm="1" vm="2">
        <f t="array" aca="1" ref="T11:U11" ca="1">_xlfn.STOCKHISTORY(B11,S11,S11,0,0 )</f>
        <v>44929</v>
      </c>
      <c r="U11" s="17" vm="21">
        <f ca="1"/>
        <v>37.97</v>
      </c>
      <c r="V11" s="7">
        <f t="shared" ca="1" si="3"/>
        <v>0.11456412957598117</v>
      </c>
      <c r="W11" s="5"/>
      <c r="X11" s="5">
        <v>133</v>
      </c>
      <c r="Y11" s="6"/>
      <c r="Z11" s="10"/>
      <c r="AA11" s="6"/>
      <c r="AB11" s="8"/>
      <c r="AC11" s="5"/>
      <c r="AD11" s="10"/>
      <c r="AE11" s="10"/>
      <c r="AF11" s="10"/>
      <c r="AH11" s="11"/>
      <c r="AI11" s="10"/>
      <c r="AJ11" s="11"/>
      <c r="AK11" s="11" cm="1">
        <f t="array" ref="AK11">_FV(B11,"previous close",TRUE)</f>
        <v>41.56</v>
      </c>
      <c r="AL11" s="10">
        <f t="shared" si="4"/>
        <v>5527.4800000000005</v>
      </c>
      <c r="AM11" s="11">
        <f t="shared" si="5"/>
        <v>-5527.4800000000005</v>
      </c>
    </row>
    <row r="12" spans="1:40" x14ac:dyDescent="0.25">
      <c r="A12" t="s">
        <v>24</v>
      </c>
      <c r="B12" t="e" vm="22">
        <v>#VALUE!</v>
      </c>
      <c r="D12" t="str" cm="1">
        <f t="array" ref="D12">_FV(B12,"Ticker symbol",TRUE)</f>
        <v>EWI</v>
      </c>
      <c r="E12" cm="1">
        <f t="array" ref="E12">_FV(B12,"Price")</f>
        <v>32.015000000000001</v>
      </c>
      <c r="F12" s="1" cm="1">
        <f t="array" ref="F12">_FV(B12,"Change (%)",TRUE)</f>
        <v>2.5793E-2</v>
      </c>
      <c r="G12" s="2" cm="1">
        <f t="array" ref="G12">_FV(B12,"52 week high",TRUE)</f>
        <v>32.090000000000003</v>
      </c>
      <c r="H12" s="2" cm="1">
        <f t="array" ref="H12">_FV(B12,"52 week low",TRUE)</f>
        <v>20.99</v>
      </c>
      <c r="I12" s="3" cm="1">
        <f t="array" ref="I12">_FV(B12,"Market cap",TRUE)/1000000</f>
        <v>320.22470912</v>
      </c>
      <c r="J12" s="14" cm="1">
        <f t="array" ref="J12">_FV(B12,"Volume")</f>
        <v>171689</v>
      </c>
      <c r="K12" s="14" cm="1">
        <f t="array" ref="K12">_FV(B12,"Volume average",TRUE)</f>
        <v>401415</v>
      </c>
      <c r="L12" s="28">
        <f t="shared" si="6"/>
        <v>12.851301225</v>
      </c>
      <c r="P12" s="7">
        <f t="shared" ref="P12:P48" si="8">J12/K12</f>
        <v>0.42770947772255646</v>
      </c>
      <c r="Q12" s="7">
        <f t="shared" si="1"/>
        <v>2.342651881930502E-3</v>
      </c>
      <c r="R12" s="7">
        <f t="shared" si="2"/>
        <v>0.5252501191043355</v>
      </c>
      <c r="S12" s="16">
        <f t="shared" si="7"/>
        <v>44929</v>
      </c>
      <c r="T12" cm="1" vm="2">
        <f t="array" aca="1" ref="T12:U12" ca="1">_xlfn.STOCKHISTORY(B12,S12,S12,0,0 )</f>
        <v>44929</v>
      </c>
      <c r="U12" s="17" vm="23">
        <f ca="1"/>
        <v>27.41</v>
      </c>
      <c r="V12" s="7">
        <f t="shared" ca="1" si="3"/>
        <v>0.16800437796424661</v>
      </c>
      <c r="AH12" s="3"/>
      <c r="AJ12" s="9" t="e">
        <f>AH12/(AD12-AH12)</f>
        <v>#DIV/0!</v>
      </c>
      <c r="AL12" s="4">
        <f>SUM(AL2:AL11)</f>
        <v>20860.891800000001</v>
      </c>
      <c r="AM12" s="3">
        <f>SUM(AM2:AM11)</f>
        <v>-20860.891800000001</v>
      </c>
      <c r="AN12" s="12">
        <f>AM12/AL12</f>
        <v>-1</v>
      </c>
    </row>
    <row r="13" spans="1:40" x14ac:dyDescent="0.25">
      <c r="A13" t="s">
        <v>25</v>
      </c>
      <c r="B13" t="e" vm="24">
        <v>#VALUE!</v>
      </c>
      <c r="D13" t="str" cm="1">
        <f t="array" ref="D13">_FV(B13,"Ticker symbol",TRUE)</f>
        <v>EWY</v>
      </c>
      <c r="E13" cm="1">
        <f t="array" ref="E13">_FV(B13,"Price")</f>
        <v>61.6</v>
      </c>
      <c r="F13" s="1" cm="1">
        <f t="array" ref="F13">_FV(B13,"Change (%)",TRUE)</f>
        <v>1.7173000000000001E-2</v>
      </c>
      <c r="G13" s="2" cm="1">
        <f t="array" ref="G13">_FV(B13,"52 week high",TRUE)</f>
        <v>68.81</v>
      </c>
      <c r="H13" s="2" cm="1">
        <f t="array" ref="H13">_FV(B13,"52 week low",TRUE)</f>
        <v>47.19</v>
      </c>
      <c r="I13" s="3" cm="1">
        <f t="array" ref="I13">_FV(B13,"Market cap",TRUE)/1000000</f>
        <v>3311.9970853200002</v>
      </c>
      <c r="J13" s="14" cm="1">
        <f t="array" ref="J13">_FV(B13,"Volume")</f>
        <v>2162182</v>
      </c>
      <c r="K13" s="14" cm="1">
        <f t="array" ref="K13">_FV(B13,"Volume average",TRUE)</f>
        <v>2808627</v>
      </c>
      <c r="L13" s="28">
        <f t="shared" si="6"/>
        <v>173.01142320000002</v>
      </c>
      <c r="P13" s="7">
        <f t="shared" si="8"/>
        <v>0.76983593763073555</v>
      </c>
      <c r="Q13" s="7">
        <f t="shared" si="1"/>
        <v>0.11704545454545445</v>
      </c>
      <c r="R13" s="7">
        <f t="shared" si="2"/>
        <v>0.30536130536130535</v>
      </c>
      <c r="S13" s="16">
        <f t="shared" si="7"/>
        <v>44929</v>
      </c>
      <c r="T13" cm="1" vm="2">
        <f t="array" aca="1" ref="T13:U13" ca="1">_xlfn.STOCKHISTORY(B13,S13,S13,0,0 )</f>
        <v>44929</v>
      </c>
      <c r="U13" s="17" vm="25">
        <f ca="1"/>
        <v>55.43</v>
      </c>
      <c r="V13" s="7">
        <f t="shared" ca="1" si="3"/>
        <v>0.11131156413494492</v>
      </c>
    </row>
    <row r="14" spans="1:40" x14ac:dyDescent="0.25">
      <c r="A14" t="s">
        <v>26</v>
      </c>
      <c r="B14" t="e" vm="26">
        <v>#VALUE!</v>
      </c>
      <c r="D14" t="str" cm="1">
        <f t="array" ref="D14">_FV(B14,"Ticker symbol",TRUE)</f>
        <v>ECH</v>
      </c>
      <c r="E14" cm="1">
        <f t="array" ref="E14">_FV(B14,"Price")</f>
        <v>29.169899999999998</v>
      </c>
      <c r="F14" s="1" cm="1">
        <f t="array" ref="F14">_FV(B14,"Change (%)",TRUE)</f>
        <v>2.3504999999999998E-2</v>
      </c>
      <c r="G14" s="2" cm="1">
        <f t="array" ref="G14">_FV(B14,"52 week high",TRUE)</f>
        <v>30.99</v>
      </c>
      <c r="H14" s="2" cm="1">
        <f t="array" ref="H14">_FV(B14,"52 week low",TRUE)</f>
        <v>21.74</v>
      </c>
      <c r="I14" s="3" cm="1">
        <f t="array" ref="I14">_FV(B14,"Market cap",TRUE)/1000000</f>
        <v>532.09634794999999</v>
      </c>
      <c r="J14" s="14" cm="1">
        <f t="array" ref="J14">_FV(B14,"Volume")</f>
        <v>385594</v>
      </c>
      <c r="K14" s="14" cm="1">
        <f t="array" ref="K14">_FV(B14,"Volume average",TRUE)</f>
        <v>1173395</v>
      </c>
      <c r="L14" s="28">
        <f t="shared" si="6"/>
        <v>34.227814810499993</v>
      </c>
      <c r="P14" s="7">
        <f t="shared" si="8"/>
        <v>0.32861397909484868</v>
      </c>
      <c r="Q14" s="7">
        <f t="shared" si="1"/>
        <v>6.2396511472442517E-2</v>
      </c>
      <c r="R14" s="7">
        <f t="shared" si="2"/>
        <v>0.34176172953081885</v>
      </c>
      <c r="S14" s="16">
        <f t="shared" si="7"/>
        <v>44929</v>
      </c>
      <c r="T14" cm="1" vm="2">
        <f t="array" aca="1" ref="T14:U14" ca="1">_xlfn.STOCKHISTORY(B14,S14,S14,0,0 )</f>
        <v>44929</v>
      </c>
      <c r="U14" s="17" vm="27">
        <f ca="1"/>
        <v>26.33</v>
      </c>
      <c r="V14" s="7">
        <f t="shared" ca="1" si="3"/>
        <v>0.10785795670338016</v>
      </c>
    </row>
    <row r="15" spans="1:40" x14ac:dyDescent="0.25">
      <c r="A15" t="s">
        <v>27</v>
      </c>
      <c r="B15" t="e" vm="28">
        <v>#VALUE!</v>
      </c>
      <c r="D15" t="str" cm="1">
        <f t="array" ref="D15">_FV(B15,"Ticker symbol",TRUE)</f>
        <v>SPY</v>
      </c>
      <c r="E15" cm="1">
        <f t="array" ref="E15">_FV(B15,"Price")</f>
        <v>412.36</v>
      </c>
      <c r="F15" s="1" cm="1">
        <f t="array" ref="F15">_FV(B15,"Change (%)",TRUE)</f>
        <v>1.7846000000000001E-2</v>
      </c>
      <c r="G15" s="2" cm="1">
        <f t="array" ref="G15">_FV(B15,"52 week high",TRUE)</f>
        <v>431.73</v>
      </c>
      <c r="H15" s="2" cm="1">
        <f t="array" ref="H15">_FV(B15,"52 week low",TRUE)</f>
        <v>348.11</v>
      </c>
      <c r="I15" s="3" cm="1">
        <f t="array" ref="I15">_FV(B15,"Market cap",TRUE)/1000000</f>
        <v>374827.85677973001</v>
      </c>
      <c r="J15" s="14" cm="1">
        <f t="array" ref="J15">_FV(B15,"Volume")</f>
        <v>72470445</v>
      </c>
      <c r="K15" s="14" cm="1">
        <f t="array" ref="K15">_FV(B15,"Volume average",TRUE)</f>
        <v>74415908</v>
      </c>
      <c r="L15" s="28">
        <f t="shared" si="6"/>
        <v>30686.14382288</v>
      </c>
      <c r="P15" s="7">
        <f t="shared" si="8"/>
        <v>0.97385689360936101</v>
      </c>
      <c r="Q15" s="7">
        <f t="shared" si="1"/>
        <v>4.6973518284993743E-2</v>
      </c>
      <c r="R15" s="7">
        <f t="shared" si="2"/>
        <v>0.18456809629140203</v>
      </c>
      <c r="S15" s="16">
        <f t="shared" si="7"/>
        <v>44929</v>
      </c>
      <c r="T15" cm="1" vm="2">
        <f t="array" aca="1" ref="T15:U15" ca="1">_xlfn.STOCKHISTORY(B15,S15,S15,0,0 )</f>
        <v>44929</v>
      </c>
      <c r="U15" s="17" vm="29">
        <f ca="1"/>
        <v>380.82</v>
      </c>
      <c r="V15" s="7">
        <f t="shared" ca="1" si="3"/>
        <v>8.2821280394937302E-2</v>
      </c>
    </row>
    <row r="16" spans="1:40" x14ac:dyDescent="0.25">
      <c r="A16" t="s">
        <v>28</v>
      </c>
      <c r="B16" t="e" vm="30">
        <v>#VALUE!</v>
      </c>
      <c r="D16" t="str" cm="1">
        <f t="array" ref="D16">_FV(B16,"Ticker symbol",TRUE)</f>
        <v>EWD</v>
      </c>
      <c r="E16" cm="1">
        <f t="array" ref="E16">_FV(B16,"Price")</f>
        <v>37.17</v>
      </c>
      <c r="F16" s="1" cm="1">
        <f t="array" ref="F16">_FV(B16,"Change (%)",TRUE)</f>
        <v>1.6129000000000001E-2</v>
      </c>
      <c r="G16" s="2" cm="1">
        <f t="array" ref="G16">_FV(B16,"52 week high",TRUE)</f>
        <v>37.58</v>
      </c>
      <c r="H16" s="2" cm="1">
        <f t="array" ref="H16">_FV(B16,"52 week low",TRUE)</f>
        <v>26.01</v>
      </c>
      <c r="I16" s="3" cm="1">
        <f t="array" ref="I16">_FV(B16,"Market cap",TRUE)/1000000</f>
        <v>287.53423727000001</v>
      </c>
      <c r="J16" s="14" cm="1">
        <f t="array" ref="J16">_FV(B16,"Volume")</f>
        <v>80709</v>
      </c>
      <c r="K16" s="14" cm="1">
        <f t="array" ref="K16">_FV(B16,"Volume average",TRUE)</f>
        <v>231129</v>
      </c>
      <c r="L16" s="28">
        <f t="shared" si="6"/>
        <v>8.5910649299999999</v>
      </c>
      <c r="P16" s="7">
        <f t="shared" si="8"/>
        <v>0.34919460560985421</v>
      </c>
      <c r="Q16" s="7">
        <f t="shared" si="1"/>
        <v>1.1030400860909229E-2</v>
      </c>
      <c r="R16" s="7">
        <f t="shared" si="2"/>
        <v>0.42906574394463659</v>
      </c>
      <c r="S16" s="16">
        <f t="shared" si="7"/>
        <v>44929</v>
      </c>
      <c r="T16" cm="1" vm="2">
        <f t="array" aca="1" ref="T16:U16" ca="1">_xlfn.STOCKHISTORY(B16,S16,S16,0,0 )</f>
        <v>44929</v>
      </c>
      <c r="U16" s="17" vm="31">
        <f ca="1"/>
        <v>32.700000000000003</v>
      </c>
      <c r="V16" s="7">
        <f t="shared" ca="1" si="3"/>
        <v>0.13669724770642189</v>
      </c>
    </row>
    <row r="17" spans="1:22" x14ac:dyDescent="0.25">
      <c r="A17" t="s">
        <v>29</v>
      </c>
      <c r="B17" t="e" vm="32">
        <v>#VALUE!</v>
      </c>
      <c r="D17" t="str" cm="1">
        <f t="array" ref="D17">_FV(B17,"Ticker symbol",TRUE)</f>
        <v>EDEN</v>
      </c>
      <c r="E17" cm="1">
        <f t="array" ref="E17">_FV(B17,"Price")</f>
        <v>109.14</v>
      </c>
      <c r="F17" s="1" cm="1">
        <f t="array" ref="F17">_FV(B17,"Change (%)",TRUE)</f>
        <v>9.2290000000000011E-3</v>
      </c>
      <c r="G17" s="2" cm="1">
        <f t="array" ref="G17">_FV(B17,"52 week high",TRUE)</f>
        <v>111.35</v>
      </c>
      <c r="H17" s="2" cm="1">
        <f t="array" ref="H17">_FV(B17,"52 week low",TRUE)</f>
        <v>73.02</v>
      </c>
      <c r="I17" s="3" cm="1">
        <f t="array" ref="I17">_FV(B17,"Market cap",TRUE)/1000000</f>
        <v>253.01977097</v>
      </c>
      <c r="J17" s="14" cm="1">
        <f t="array" ref="J17">_FV(B17,"Volume")</f>
        <v>11025</v>
      </c>
      <c r="K17" s="14" cm="1">
        <f t="array" ref="K17">_FV(B17,"Volume average",TRUE)</f>
        <v>27475</v>
      </c>
      <c r="L17" s="28">
        <f t="shared" si="6"/>
        <v>2.9986215000000001</v>
      </c>
      <c r="P17" s="7">
        <f t="shared" si="8"/>
        <v>0.40127388535031849</v>
      </c>
      <c r="Q17" s="7">
        <f t="shared" si="1"/>
        <v>2.024922118380057E-2</v>
      </c>
      <c r="R17" s="7">
        <f t="shared" si="2"/>
        <v>0.49465899753492204</v>
      </c>
      <c r="S17" s="16">
        <f t="shared" si="7"/>
        <v>44929</v>
      </c>
      <c r="T17" cm="1" vm="2">
        <f t="array" aca="1" ref="T17:U17" ca="1">_xlfn.STOCKHISTORY(B17,S17,S17,0,0 )</f>
        <v>44929</v>
      </c>
      <c r="U17" s="17" vm="33">
        <f ca="1"/>
        <v>98.01</v>
      </c>
      <c r="V17" s="7">
        <f t="shared" ca="1" si="3"/>
        <v>0.11355984083256798</v>
      </c>
    </row>
    <row r="18" spans="1:22" x14ac:dyDescent="0.25">
      <c r="A18" t="s">
        <v>30</v>
      </c>
      <c r="B18" t="e" vm="34">
        <v>#VALUE!</v>
      </c>
      <c r="D18" t="str" cm="1">
        <f t="array" ref="D18">_FV(B18,"Ticker symbol",TRUE)</f>
        <v>EWJ</v>
      </c>
      <c r="E18" cm="1">
        <f t="array" ref="E18">_FV(B18,"Price")</f>
        <v>59.53</v>
      </c>
      <c r="F18" s="1" cm="1">
        <f t="array" ref="F18">_FV(B18,"Change (%)",TRUE)</f>
        <v>1.3448999999999999E-2</v>
      </c>
      <c r="G18" s="2" cm="1">
        <f t="array" ref="G18">_FV(B18,"52 week high",TRUE)</f>
        <v>59.62</v>
      </c>
      <c r="H18" s="2" cm="1">
        <f t="array" ref="H18">_FV(B18,"52 week low",TRUE)</f>
        <v>47.64</v>
      </c>
      <c r="I18" s="3" cm="1">
        <f t="array" ref="I18">_FV(B18,"Market cap",TRUE)/1000000</f>
        <v>10098.718642200001</v>
      </c>
      <c r="J18" s="14" cm="1">
        <f t="array" ref="J18">_FV(B18,"Volume")</f>
        <v>6754633</v>
      </c>
      <c r="K18" s="14" cm="1">
        <f t="array" ref="K18">_FV(B18,"Volume average",TRUE)</f>
        <v>5445758</v>
      </c>
      <c r="L18" s="28">
        <f t="shared" si="6"/>
        <v>324.18597374000001</v>
      </c>
      <c r="P18" s="7">
        <f t="shared" si="8"/>
        <v>1.2403476247016485</v>
      </c>
      <c r="Q18" s="7">
        <f t="shared" si="1"/>
        <v>1.5118427683520341E-3</v>
      </c>
      <c r="R18" s="7">
        <f t="shared" si="2"/>
        <v>0.24958018471872379</v>
      </c>
      <c r="S18" s="16">
        <f t="shared" si="7"/>
        <v>44929</v>
      </c>
      <c r="T18" cm="1" vm="2">
        <f t="array" aca="1" ref="T18:U18" ca="1">_xlfn.STOCKHISTORY(B18,S18,S18,0,0 )</f>
        <v>44929</v>
      </c>
      <c r="U18" s="17" vm="35">
        <f ca="1"/>
        <v>54.7</v>
      </c>
      <c r="V18" s="7">
        <f t="shared" ca="1" si="3"/>
        <v>8.8299817184643414E-2</v>
      </c>
    </row>
    <row r="19" spans="1:22" x14ac:dyDescent="0.25">
      <c r="A19" t="s">
        <v>102</v>
      </c>
      <c r="B19" t="e" vm="36">
        <v>#VALUE!</v>
      </c>
      <c r="D19" t="str" cm="1">
        <f t="array" ref="D19">_FV(B19,"Ticker symbol",TRUE)</f>
        <v>EWL</v>
      </c>
      <c r="E19" cm="1">
        <f t="array" ref="E19">_FV(B19,"Price")</f>
        <v>48.72</v>
      </c>
      <c r="F19" s="1" cm="1">
        <f t="array" ref="F19">_FV(B19,"Change (%)",TRUE)</f>
        <v>5.365E-3</v>
      </c>
      <c r="G19" s="2" cm="1">
        <f t="array" ref="G19">_FV(B19,"52 week high",TRUE)</f>
        <v>48.935000000000002</v>
      </c>
      <c r="H19" s="2" cm="1">
        <f t="array" ref="H19">_FV(B19,"52 week low",TRUE)</f>
        <v>36.015000000000001</v>
      </c>
      <c r="I19" s="3" cm="1">
        <f t="array" ref="I19">_FV(B19,"Market cap",TRUE)/1000000</f>
        <v>1226.52709357</v>
      </c>
      <c r="J19" s="14" cm="1">
        <f t="array" ref="J19">_FV(B19,"Volume")</f>
        <v>410704</v>
      </c>
      <c r="K19" s="14" cm="1">
        <f t="array" ref="K19">_FV(B19,"Volume average",TRUE)</f>
        <v>1188695</v>
      </c>
      <c r="L19" s="28">
        <f t="shared" ref="L19:L26" si="9">K19*E19/1000000</f>
        <v>57.9132204</v>
      </c>
      <c r="P19" s="7">
        <f t="shared" ref="P19:P26" si="10">J19/K19</f>
        <v>0.34550830953272288</v>
      </c>
      <c r="Q19" s="7">
        <f t="shared" ref="Q19:Q26" si="11">G19/E19-1</f>
        <v>4.4129720853860466E-3</v>
      </c>
      <c r="R19" s="7">
        <f t="shared" ref="R19:R26" si="12">E19/H19-1</f>
        <v>0.35276967930029146</v>
      </c>
      <c r="S19" s="16">
        <f t="shared" si="7"/>
        <v>44929</v>
      </c>
      <c r="T19" cm="1" vm="2">
        <f t="array" aca="1" ref="T19:U19" ca="1">_xlfn.STOCKHISTORY(B19,S19,S19,0,0 )</f>
        <v>44929</v>
      </c>
      <c r="U19" s="17" vm="37">
        <f ca="1"/>
        <v>42.58</v>
      </c>
      <c r="V19" s="7">
        <f t="shared" ref="V19:V26" ca="1" si="13">E19/U19-1</f>
        <v>0.14419915453264442</v>
      </c>
    </row>
    <row r="20" spans="1:22" x14ac:dyDescent="0.25">
      <c r="A20" t="s">
        <v>103</v>
      </c>
      <c r="B20" t="e" vm="38">
        <v>#VALUE!</v>
      </c>
      <c r="D20" t="str" cm="1">
        <f t="array" ref="D20">_FV(B20,"Ticker symbol",TRUE)</f>
        <v>EWZ</v>
      </c>
      <c r="E20" cm="1">
        <f t="array" ref="E20">_FV(B20,"Price")</f>
        <v>28.754999999999999</v>
      </c>
      <c r="F20" s="1" cm="1">
        <f t="array" ref="F20">_FV(B20,"Change (%)",TRUE)</f>
        <v>3.9211999999999997E-2</v>
      </c>
      <c r="G20" s="2" cm="1">
        <f t="array" ref="G20">_FV(B20,"52 week high",TRUE)</f>
        <v>35.924999999999997</v>
      </c>
      <c r="H20" s="2" cm="1">
        <f t="array" ref="H20">_FV(B20,"52 week low",TRUE)</f>
        <v>25</v>
      </c>
      <c r="I20" s="3" cm="1">
        <f t="array" ref="I20">_FV(B20,"Market cap",TRUE)/1000000</f>
        <v>4505.9201177900004</v>
      </c>
      <c r="J20" s="14" cm="1">
        <f t="array" ref="J20">_FV(B20,"Volume")</f>
        <v>33937922</v>
      </c>
      <c r="K20" s="14" cm="1">
        <f t="array" ref="K20">_FV(B20,"Volume average",TRUE)</f>
        <v>24531894</v>
      </c>
      <c r="L20" s="28">
        <f t="shared" si="9"/>
        <v>705.41461197000001</v>
      </c>
      <c r="P20" s="7">
        <f t="shared" si="10"/>
        <v>1.3834203751247254</v>
      </c>
      <c r="Q20" s="7">
        <f t="shared" si="11"/>
        <v>0.24934793948878453</v>
      </c>
      <c r="R20" s="7">
        <f t="shared" si="12"/>
        <v>0.15019999999999989</v>
      </c>
      <c r="S20" s="16">
        <f t="shared" si="7"/>
        <v>44929</v>
      </c>
      <c r="T20" cm="1" vm="2">
        <f t="array" aca="1" ref="T20:U20" ca="1">_xlfn.STOCKHISTORY(B20,S20,S20,0,0 )</f>
        <v>44929</v>
      </c>
      <c r="U20" s="17" vm="39">
        <f ca="1"/>
        <v>25.89</v>
      </c>
      <c r="V20" s="7">
        <f t="shared" ca="1" si="13"/>
        <v>0.11066048667439166</v>
      </c>
    </row>
    <row r="21" spans="1:22" x14ac:dyDescent="0.25">
      <c r="A21" t="s">
        <v>104</v>
      </c>
      <c r="B21" t="e" vm="40">
        <v>#VALUE!</v>
      </c>
      <c r="D21" t="str" cm="1">
        <f t="array" ref="D21">_FV(B21,"Ticker symbol",TRUE)</f>
        <v>EWO</v>
      </c>
      <c r="E21" cm="1">
        <f t="array" ref="E21">_FV(B21,"Price")</f>
        <v>20.869</v>
      </c>
      <c r="F21" s="1" cm="1">
        <f t="array" ref="F21">_FV(B21,"Change (%)",TRUE)</f>
        <v>1.5523E-2</v>
      </c>
      <c r="G21" s="2" cm="1">
        <f t="array" ref="G21">_FV(B21,"52 week high",TRUE)</f>
        <v>22.15</v>
      </c>
      <c r="H21" s="2" cm="1">
        <f t="array" ref="H21">_FV(B21,"52 week low",TRUE)</f>
        <v>15.28</v>
      </c>
      <c r="I21" s="3" cm="1">
        <f t="array" ref="I21">_FV(B21,"Market cap",TRUE)/1000000</f>
        <v>53.813330289999996</v>
      </c>
      <c r="J21" s="14" cm="1">
        <f t="array" ref="J21">_FV(B21,"Volume")</f>
        <v>1593</v>
      </c>
      <c r="K21" s="14" cm="1">
        <f t="array" ref="K21">_FV(B21,"Volume average",TRUE)</f>
        <v>15866</v>
      </c>
      <c r="L21" s="28">
        <f t="shared" si="9"/>
        <v>0.33110755400000003</v>
      </c>
      <c r="P21" s="7">
        <f t="shared" si="10"/>
        <v>0.1004033782932056</v>
      </c>
      <c r="Q21" s="7">
        <f t="shared" si="11"/>
        <v>6.1382912453878946E-2</v>
      </c>
      <c r="R21" s="7">
        <f t="shared" si="12"/>
        <v>0.36577225130890056</v>
      </c>
      <c r="S21" s="16">
        <f t="shared" si="7"/>
        <v>44929</v>
      </c>
      <c r="T21" cm="1" vm="2">
        <f t="array" aca="1" ref="T21:U21" ca="1">_xlfn.STOCKHISTORY(B21,S21,S21,0,0 )</f>
        <v>44929</v>
      </c>
      <c r="U21" s="17" vm="41">
        <f ca="1"/>
        <v>19.260000000000002</v>
      </c>
      <c r="V21" s="7">
        <f t="shared" ca="1" si="13"/>
        <v>8.3541017653167016E-2</v>
      </c>
    </row>
    <row r="22" spans="1:22" x14ac:dyDescent="0.25">
      <c r="A22" t="s">
        <v>105</v>
      </c>
      <c r="B22" t="e" vm="42">
        <v>#VALUE!</v>
      </c>
      <c r="D22" t="str" cm="1">
        <f t="array" ref="D22">_FV(B22,"Ticker symbol",TRUE)</f>
        <v>EWC</v>
      </c>
      <c r="E22" cm="1">
        <f t="array" ref="E22">_FV(B22,"Price")</f>
        <v>35.435000000000002</v>
      </c>
      <c r="F22" s="1" cm="1">
        <f t="array" ref="F22">_FV(B22,"Change (%)",TRUE)</f>
        <v>2.7101E-2</v>
      </c>
      <c r="G22" s="2" cm="1">
        <f t="array" ref="G22">_FV(B22,"52 week high",TRUE)</f>
        <v>38.594999999999999</v>
      </c>
      <c r="H22" s="2" cm="1">
        <f t="array" ref="H22">_FV(B22,"52 week low",TRUE)</f>
        <v>29.55</v>
      </c>
      <c r="I22" s="3" cm="1">
        <f t="array" ref="I22">_FV(B22,"Market cap",TRUE)/1000000</f>
        <v>3469.7214121300003</v>
      </c>
      <c r="J22" s="14" cm="1">
        <f t="array" ref="J22">_FV(B22,"Volume")</f>
        <v>1342384</v>
      </c>
      <c r="K22" s="14" cm="1">
        <f t="array" ref="K22">_FV(B22,"Volume average",TRUE)</f>
        <v>1847658</v>
      </c>
      <c r="L22" s="28">
        <f t="shared" si="9"/>
        <v>65.471761229999998</v>
      </c>
      <c r="P22" s="7">
        <f t="shared" si="10"/>
        <v>0.72653272412968206</v>
      </c>
      <c r="Q22" s="7">
        <f t="shared" si="11"/>
        <v>8.9177367010018216E-2</v>
      </c>
      <c r="R22" s="7">
        <f t="shared" si="12"/>
        <v>0.1991539763113368</v>
      </c>
      <c r="S22" s="16">
        <f t="shared" si="7"/>
        <v>44929</v>
      </c>
      <c r="T22" cm="1" vm="2">
        <f t="array" aca="1" ref="T22:U22" ca="1">_xlfn.STOCKHISTORY(B22,S22,S22,0,0 )</f>
        <v>44929</v>
      </c>
      <c r="U22" s="17" vm="43">
        <f ca="1"/>
        <v>32.54</v>
      </c>
      <c r="V22" s="7">
        <f t="shared" ca="1" si="13"/>
        <v>8.8967424708051634E-2</v>
      </c>
    </row>
    <row r="23" spans="1:22" x14ac:dyDescent="0.25">
      <c r="A23" t="s">
        <v>106</v>
      </c>
      <c r="B23" t="e" vm="44">
        <v>#VALUE!</v>
      </c>
      <c r="D23" t="str" cm="1">
        <f t="array" ref="D23">_FV(B23,"Ticker symbol",TRUE)</f>
        <v>EWU</v>
      </c>
      <c r="E23" cm="1">
        <f t="array" ref="E23">_FV(B23,"Price")</f>
        <v>33.865000000000002</v>
      </c>
      <c r="F23" s="1" cm="1">
        <f t="array" ref="F23">_FV(B23,"Change (%)",TRUE)</f>
        <v>1.6662E-2</v>
      </c>
      <c r="G23" s="2" cm="1">
        <f t="array" ref="G23">_FV(B23,"52 week high",TRUE)</f>
        <v>34.045000000000002</v>
      </c>
      <c r="H23" s="2" cm="1">
        <f t="array" ref="H23">_FV(B23,"52 week low",TRUE)</f>
        <v>25.36</v>
      </c>
      <c r="I23" s="3" cm="1">
        <f t="array" ref="I23">_FV(B23,"Market cap",TRUE)/1000000</f>
        <v>3148.3653752399996</v>
      </c>
      <c r="J23" s="14" cm="1">
        <f t="array" ref="J23">_FV(B23,"Volume")</f>
        <v>1825420</v>
      </c>
      <c r="K23" s="14" cm="1">
        <f t="array" ref="K23">_FV(B23,"Volume average",TRUE)</f>
        <v>1708667</v>
      </c>
      <c r="L23" s="28">
        <f t="shared" si="9"/>
        <v>57.864007955000005</v>
      </c>
      <c r="P23" s="7">
        <f t="shared" si="10"/>
        <v>1.0683298735212887</v>
      </c>
      <c r="Q23" s="7">
        <f t="shared" si="11"/>
        <v>5.3152222058172605E-3</v>
      </c>
      <c r="R23" s="7">
        <f t="shared" si="12"/>
        <v>0.3353706624605679</v>
      </c>
      <c r="S23" s="16">
        <f t="shared" si="7"/>
        <v>44929</v>
      </c>
      <c r="T23" cm="1" vm="2">
        <f t="array" aca="1" ref="T23:U23" ca="1">_xlfn.STOCKHISTORY(B23,S23,S23,0,0 )</f>
        <v>44929</v>
      </c>
      <c r="U23" s="17" vm="45">
        <f ca="1"/>
        <v>30.77</v>
      </c>
      <c r="V23" s="7">
        <f t="shared" ca="1" si="13"/>
        <v>0.10058498537536575</v>
      </c>
    </row>
    <row r="24" spans="1:22" x14ac:dyDescent="0.25">
      <c r="A24" t="s">
        <v>107</v>
      </c>
      <c r="B24" t="e" vm="46">
        <v>#VALUE!</v>
      </c>
      <c r="D24" t="str" cm="1">
        <f t="array" ref="D24">_FV(B24,"Ticker symbol",TRUE)</f>
        <v>EWK</v>
      </c>
      <c r="E24" cm="1">
        <f t="array" ref="E24">_FV(B24,"Price")</f>
        <v>19.29</v>
      </c>
      <c r="F24" s="1" cm="1">
        <f t="array" ref="F24">_FV(B24,"Change (%)",TRUE)</f>
        <v>1.1535999999999999E-2</v>
      </c>
      <c r="G24" s="2" cm="1">
        <f t="array" ref="G24">_FV(B24,"52 week high",TRUE)</f>
        <v>19.39</v>
      </c>
      <c r="H24" s="2" cm="1">
        <f t="array" ref="H24">_FV(B24,"52 week low",TRUE)</f>
        <v>14.02</v>
      </c>
      <c r="I24" s="3" cm="1">
        <f t="array" ref="I24">_FV(B24,"Market cap",TRUE)/1000000</f>
        <v>23.019433729999999</v>
      </c>
      <c r="J24" s="14" cm="1">
        <f t="array" ref="J24">_FV(B24,"Volume")</f>
        <v>2878</v>
      </c>
      <c r="K24" s="14" cm="1">
        <f t="array" ref="K24">_FV(B24,"Volume average",TRUE)</f>
        <v>14524</v>
      </c>
      <c r="L24" s="28">
        <f t="shared" si="9"/>
        <v>0.28016795999999994</v>
      </c>
      <c r="P24" s="7">
        <f t="shared" si="10"/>
        <v>0.19815477829798953</v>
      </c>
      <c r="Q24" s="7">
        <f t="shared" si="11"/>
        <v>5.1840331778123527E-3</v>
      </c>
      <c r="R24" s="7">
        <f t="shared" si="12"/>
        <v>0.37589158345221119</v>
      </c>
      <c r="S24" s="16">
        <f t="shared" si="7"/>
        <v>44929</v>
      </c>
      <c r="T24" cm="1" vm="2">
        <f t="array" aca="1" ref="T24:U24" ca="1">_xlfn.STOCKHISTORY(B24,S24,S24,0,0 )</f>
        <v>44929</v>
      </c>
      <c r="U24" s="17" vm="47">
        <f ca="1"/>
        <v>17.97</v>
      </c>
      <c r="V24" s="7">
        <f t="shared" ca="1" si="13"/>
        <v>7.3455759599332149E-2</v>
      </c>
    </row>
    <row r="25" spans="1:22" x14ac:dyDescent="0.25">
      <c r="A25" t="s">
        <v>108</v>
      </c>
      <c r="B25" t="e" vm="48">
        <v>#VALUE!</v>
      </c>
      <c r="D25" t="str" cm="1">
        <f t="array" ref="D25">_FV(B25,"Ticker symbol",TRUE)</f>
        <v>EWS</v>
      </c>
      <c r="E25" cm="1">
        <f t="array" ref="E25">_FV(B25,"Price")</f>
        <v>20.035</v>
      </c>
      <c r="F25" s="1" cm="1">
        <f t="array" ref="F25">_FV(B25,"Change (%)",TRUE)</f>
        <v>1.3916999999999999E-2</v>
      </c>
      <c r="G25" s="2" cm="1">
        <f t="array" ref="G25">_FV(B25,"52 week high",TRUE)</f>
        <v>20.54</v>
      </c>
      <c r="H25" s="2" cm="1">
        <f t="array" ref="H25">_FV(B25,"52 week low",TRUE)</f>
        <v>16.16</v>
      </c>
      <c r="I25" s="3" cm="1">
        <f t="array" ref="I25">_FV(B25,"Market cap",TRUE)/1000000</f>
        <v>539.02379439999993</v>
      </c>
      <c r="J25" s="14" cm="1">
        <f t="array" ref="J25">_FV(B25,"Volume")</f>
        <v>146881</v>
      </c>
      <c r="K25" s="14" cm="1">
        <f t="array" ref="K25">_FV(B25,"Volume average",TRUE)</f>
        <v>495604</v>
      </c>
      <c r="L25" s="28">
        <f t="shared" ref="L25" si="14">K25*E25/1000000</f>
        <v>9.9294261400000003</v>
      </c>
      <c r="P25" s="7">
        <f t="shared" ref="P25" si="15">J25/K25</f>
        <v>0.29636766450633972</v>
      </c>
      <c r="Q25" s="7">
        <f t="shared" ref="Q25" si="16">G25/E25-1</f>
        <v>2.5205889693037165E-2</v>
      </c>
      <c r="R25" s="7">
        <f t="shared" ref="R25" si="17">E25/H25-1</f>
        <v>0.23978960396039595</v>
      </c>
      <c r="S25" s="16">
        <f t="shared" si="7"/>
        <v>44929</v>
      </c>
      <c r="T25" cm="1" vm="2">
        <f t="array" aca="1" ref="T25:U25" ca="1">_xlfn.STOCKHISTORY(B25,S25,S25,0,0 )</f>
        <v>44929</v>
      </c>
      <c r="U25" s="17" vm="49">
        <f ca="1"/>
        <v>18.82</v>
      </c>
      <c r="V25" s="7">
        <f t="shared" ref="V25" ca="1" si="18">E25/U25-1</f>
        <v>6.4558979808714057E-2</v>
      </c>
    </row>
    <row r="26" spans="1:22" x14ac:dyDescent="0.25">
      <c r="A26" t="s">
        <v>109</v>
      </c>
      <c r="B26" t="e" vm="50">
        <v>#VALUE!</v>
      </c>
      <c r="D26" t="str" cm="1">
        <f t="array" ref="D26">_FV(B26,"Ticker symbol",TRUE)</f>
        <v>EIDO</v>
      </c>
      <c r="E26" cm="1">
        <f t="array" ref="E26">_FV(B26,"Price")</f>
        <v>24.274999999999999</v>
      </c>
      <c r="F26" s="1" cm="1">
        <f t="array" ref="F26">_FV(B26,"Change (%)",TRUE)</f>
        <v>4.7599999999999995E-3</v>
      </c>
      <c r="G26" s="2" cm="1">
        <f t="array" ref="G26">_FV(B26,"52 week high",TRUE)</f>
        <v>25.52</v>
      </c>
      <c r="H26" s="2" cm="1">
        <f t="array" ref="H26">_FV(B26,"52 week low",TRUE)</f>
        <v>21.22</v>
      </c>
      <c r="I26" s="3" cm="1">
        <f t="array" ref="I26">_FV(B26,"Market cap",TRUE)/1000000</f>
        <v>508.52671942000001</v>
      </c>
      <c r="J26" s="14" cm="1">
        <f t="array" ref="J26">_FV(B26,"Volume")</f>
        <v>286133</v>
      </c>
      <c r="K26" s="14" cm="1">
        <f t="array" ref="K26">_FV(B26,"Volume average",TRUE)</f>
        <v>451117</v>
      </c>
      <c r="L26" s="28">
        <f t="shared" si="9"/>
        <v>10.950865174999999</v>
      </c>
      <c r="P26" s="7">
        <f t="shared" si="10"/>
        <v>0.63427669540274478</v>
      </c>
      <c r="Q26" s="7">
        <f t="shared" si="11"/>
        <v>5.1287332646756001E-2</v>
      </c>
      <c r="R26" s="7">
        <f t="shared" si="12"/>
        <v>0.14396795475966062</v>
      </c>
      <c r="S26" s="16">
        <f t="shared" si="7"/>
        <v>44929</v>
      </c>
      <c r="T26" cm="1" vm="2">
        <f t="array" aca="1" ref="T26:U26" ca="1">_xlfn.STOCKHISTORY(B26,S26,S26,0,0 )</f>
        <v>44929</v>
      </c>
      <c r="U26" s="17" vm="51">
        <f ca="1"/>
        <v>22.42</v>
      </c>
      <c r="V26" s="7">
        <f t="shared" ca="1" si="13"/>
        <v>8.2738626226583234E-2</v>
      </c>
    </row>
    <row r="27" spans="1:22" x14ac:dyDescent="0.25">
      <c r="A27" t="s">
        <v>31</v>
      </c>
      <c r="B27" t="e" vm="52">
        <v>#VALUE!</v>
      </c>
      <c r="D27" t="str" cm="1">
        <f t="array" ref="D27">_FV(B27,"Ticker symbol",TRUE)</f>
        <v>EPU</v>
      </c>
      <c r="E27" cm="1">
        <f t="array" ref="E27">_FV(B27,"Price")</f>
        <v>31.4</v>
      </c>
      <c r="F27" s="1" cm="1">
        <f t="array" ref="F27">_FV(B27,"Change (%)",TRUE)</f>
        <v>2.7486999999999998E-2</v>
      </c>
      <c r="G27" s="2" cm="1">
        <f t="array" ref="G27">_FV(B27,"52 week high",TRUE)</f>
        <v>32.18</v>
      </c>
      <c r="H27" s="2" cm="1">
        <f t="array" ref="H27">_FV(B27,"52 week low",TRUE)</f>
        <v>23.29</v>
      </c>
      <c r="I27" s="3" cm="1">
        <f t="array" ref="I27">_FV(B27,"Market cap",TRUE)/1000000</f>
        <v>129.19175375</v>
      </c>
      <c r="J27" s="14" cm="1">
        <f t="array" ref="J27">_FV(B27,"Volume")</f>
        <v>42601</v>
      </c>
      <c r="K27" s="14" cm="1">
        <f t="array" ref="K27">_FV(B27,"Volume average",TRUE)</f>
        <v>28059</v>
      </c>
      <c r="L27" s="28">
        <f t="shared" si="6"/>
        <v>0.88105259999999996</v>
      </c>
      <c r="P27" s="7">
        <f t="shared" si="8"/>
        <v>1.5182650842866816</v>
      </c>
      <c r="Q27" s="7">
        <f t="shared" si="1"/>
        <v>2.4840764331210297E-2</v>
      </c>
      <c r="R27" s="7">
        <f t="shared" si="2"/>
        <v>0.34821811936453417</v>
      </c>
      <c r="S27" s="16">
        <f t="shared" si="7"/>
        <v>44929</v>
      </c>
      <c r="T27" cm="1" vm="2">
        <f t="array" aca="1" ref="T27:U27" ca="1">_xlfn.STOCKHISTORY(B27,S27,S27,0,0 )</f>
        <v>44929</v>
      </c>
      <c r="U27" s="17" vm="53">
        <f ca="1"/>
        <v>28.97</v>
      </c>
      <c r="V27" s="7">
        <f t="shared" ca="1" si="3"/>
        <v>8.3879875733517517E-2</v>
      </c>
    </row>
    <row r="28" spans="1:22" x14ac:dyDescent="0.25">
      <c r="A28" t="s">
        <v>32</v>
      </c>
      <c r="B28" t="e" vm="54">
        <v>#VALUE!</v>
      </c>
      <c r="D28" t="str" cm="1">
        <f t="array" ref="D28">_FV(B28,"Ticker symbol",TRUE)</f>
        <v>EWA</v>
      </c>
      <c r="E28" cm="1">
        <f t="array" ref="E28">_FV(B28,"Price")</f>
        <v>23.29</v>
      </c>
      <c r="F28" s="1" cm="1">
        <f t="array" ref="F28">_FV(B28,"Change (%)",TRUE)</f>
        <v>2.7801999999999997E-2</v>
      </c>
      <c r="G28" s="2" cm="1">
        <f t="array" ref="G28">_FV(B28,"52 week high",TRUE)</f>
        <v>25.355</v>
      </c>
      <c r="H28" s="2" cm="1">
        <f t="array" ref="H28">_FV(B28,"52 week low",TRUE)</f>
        <v>19.190000000000001</v>
      </c>
      <c r="I28" s="3" cm="1">
        <f t="array" ref="I28">_FV(B28,"Market cap",TRUE)/1000000</f>
        <v>2214.3936742399997</v>
      </c>
      <c r="J28" s="14" cm="1">
        <f t="array" ref="J28">_FV(B28,"Volume")</f>
        <v>934316</v>
      </c>
      <c r="K28" s="14" cm="1">
        <f t="array" ref="K28">_FV(B28,"Volume average",TRUE)</f>
        <v>2102229</v>
      </c>
      <c r="L28" s="28">
        <f t="shared" si="6"/>
        <v>48.960913409999996</v>
      </c>
      <c r="P28" s="7">
        <f t="shared" si="8"/>
        <v>0.44444063895988495</v>
      </c>
      <c r="Q28" s="7">
        <f t="shared" si="1"/>
        <v>8.8664662945470152E-2</v>
      </c>
      <c r="R28" s="7">
        <f t="shared" si="2"/>
        <v>0.21365294424179249</v>
      </c>
      <c r="S28" s="16">
        <f t="shared" si="7"/>
        <v>44929</v>
      </c>
      <c r="T28" cm="1" vm="2">
        <f t="array" aca="1" ref="T28:U28" ca="1">_xlfn.STOCKHISTORY(B28,S28,S28,0,0 )</f>
        <v>44929</v>
      </c>
      <c r="U28" s="17" vm="55">
        <f ca="1"/>
        <v>21.97</v>
      </c>
      <c r="V28" s="7">
        <f t="shared" ca="1" si="3"/>
        <v>6.0081929904415077E-2</v>
      </c>
    </row>
    <row r="29" spans="1:22" x14ac:dyDescent="0.25">
      <c r="A29" t="s">
        <v>33</v>
      </c>
      <c r="B29" t="e" vm="56">
        <v>#VALUE!</v>
      </c>
      <c r="D29" t="str" cm="1">
        <f t="array" ref="D29">_FV(B29,"Ticker symbol",TRUE)</f>
        <v>PGAL</v>
      </c>
      <c r="E29" cm="1">
        <f t="array" ref="E29">_FV(B29,"Price")</f>
        <v>10.92</v>
      </c>
      <c r="F29" s="1" cm="1">
        <f t="array" ref="F29">_FV(B29,"Change (%)",TRUE)</f>
        <v>-9.8799999999999995E-4</v>
      </c>
      <c r="G29" s="2" cm="1">
        <f t="array" ref="G29">_FV(B29,"52 week high",TRUE)</f>
        <v>11.591900000000001</v>
      </c>
      <c r="H29" s="2" cm="1">
        <f t="array" ref="H29">_FV(B29,"52 week low",TRUE)</f>
        <v>8.35</v>
      </c>
      <c r="I29" s="3" cm="1">
        <f t="array" ref="I29">_FV(B29,"Market cap",TRUE)/1000000</f>
        <v>14.88568618</v>
      </c>
      <c r="J29" s="14" cm="1">
        <f t="array" ref="J29">_FV(B29,"Volume")</f>
        <v>15787</v>
      </c>
      <c r="K29" s="14" cm="1">
        <f t="array" ref="K29">_FV(B29,"Volume average",TRUE)</f>
        <v>40467</v>
      </c>
      <c r="L29" s="28">
        <f t="shared" si="6"/>
        <v>0.44189964000000004</v>
      </c>
      <c r="P29" s="7">
        <f t="shared" si="8"/>
        <v>0.39012034497244669</v>
      </c>
      <c r="Q29" s="7">
        <f t="shared" si="1"/>
        <v>6.1529304029304122E-2</v>
      </c>
      <c r="R29" s="7">
        <f t="shared" si="2"/>
        <v>0.30778443113772469</v>
      </c>
      <c r="S29" s="16">
        <f t="shared" si="7"/>
        <v>44929</v>
      </c>
      <c r="T29" cm="1" vm="2">
        <f t="array" aca="1" ref="T29:U29" ca="1">_xlfn.STOCKHISTORY(B29,S29,S29,0,0 )</f>
        <v>44929</v>
      </c>
      <c r="U29" s="17" vm="57">
        <f ca="1"/>
        <v>10.119999999999999</v>
      </c>
      <c r="V29" s="7">
        <f t="shared" ca="1" si="3"/>
        <v>7.9051383399209474E-2</v>
      </c>
    </row>
    <row r="30" spans="1:22" x14ac:dyDescent="0.25">
      <c r="A30" t="s">
        <v>34</v>
      </c>
      <c r="B30" t="e" vm="58">
        <v>#VALUE!</v>
      </c>
      <c r="D30" t="str" cm="1">
        <f t="array" ref="D30">_FV(B30,"Ticker symbol",TRUE)</f>
        <v>ENZL</v>
      </c>
      <c r="E30" cm="1">
        <f t="array" ref="E30">_FV(B30,"Price")</f>
        <v>50.51</v>
      </c>
      <c r="F30" s="1" cm="1">
        <f t="array" ref="F30">_FV(B30,"Change (%)",TRUE)</f>
        <v>4.3750000000000004E-3</v>
      </c>
      <c r="G30" s="2" cm="1">
        <f t="array" ref="G30">_FV(B30,"52 week high",TRUE)</f>
        <v>53.35</v>
      </c>
      <c r="H30" s="2" cm="1">
        <f t="array" ref="H30">_FV(B30,"52 week low",TRUE)</f>
        <v>39.5</v>
      </c>
      <c r="I30" s="3" cm="1">
        <f t="array" ref="I30">_FV(B30,"Market cap",TRUE)/1000000</f>
        <v>117.76528786</v>
      </c>
      <c r="J30" s="14" cm="1">
        <f t="array" ref="J30">_FV(B30,"Volume")</f>
        <v>4302</v>
      </c>
      <c r="K30" s="14" cm="1">
        <f t="array" ref="K30">_FV(B30,"Volume average",TRUE)</f>
        <v>24306</v>
      </c>
      <c r="L30" s="28">
        <f t="shared" si="6"/>
        <v>1.22769606</v>
      </c>
      <c r="P30" s="7">
        <f t="shared" si="8"/>
        <v>0.17699333497901754</v>
      </c>
      <c r="Q30" s="7">
        <f t="shared" si="1"/>
        <v>5.6226489803999247E-2</v>
      </c>
      <c r="R30" s="7">
        <f t="shared" si="2"/>
        <v>0.27873417721518989</v>
      </c>
      <c r="S30" s="16">
        <f t="shared" si="7"/>
        <v>44929</v>
      </c>
      <c r="T30" cm="1" vm="2">
        <f t="array" aca="1" ref="T30:U30" ca="1">_xlfn.STOCKHISTORY(B30,S30,S30,0,0 )</f>
        <v>44929</v>
      </c>
      <c r="U30" s="17" vm="59">
        <f ca="1"/>
        <v>47.86</v>
      </c>
      <c r="V30" s="7">
        <f t="shared" ca="1" si="3"/>
        <v>5.5369828666945287E-2</v>
      </c>
    </row>
    <row r="31" spans="1:22" x14ac:dyDescent="0.25">
      <c r="A31" t="s">
        <v>35</v>
      </c>
      <c r="B31" t="e" vm="60">
        <v>#VALUE!</v>
      </c>
      <c r="D31" t="str" cm="1">
        <f t="array" ref="D31">_FV(B31,"Ticker symbol",TRUE)</f>
        <v>EPHE</v>
      </c>
      <c r="E31" cm="1">
        <f t="array" ref="E31">_FV(B31,"Price")</f>
        <v>27.42</v>
      </c>
      <c r="F31" s="1" cm="1">
        <f t="array" ref="F31">_FV(B31,"Change (%)",TRUE)</f>
        <v>1.0317E-2</v>
      </c>
      <c r="G31" s="2" cm="1">
        <f t="array" ref="G31">_FV(B31,"52 week high",TRUE)</f>
        <v>29.59</v>
      </c>
      <c r="H31" s="2" cm="1">
        <f t="array" ref="H31">_FV(B31,"52 week low",TRUE)</f>
        <v>22.07</v>
      </c>
      <c r="I31" s="3" cm="1">
        <f t="array" ref="I31">_FV(B31,"Market cap",TRUE)/1000000</f>
        <v>120.58735322</v>
      </c>
      <c r="J31" s="14" cm="1">
        <f t="array" ref="J31">_FV(B31,"Volume")</f>
        <v>49433</v>
      </c>
      <c r="K31" s="14" cm="1">
        <f t="array" ref="K31">_FV(B31,"Volume average",TRUE)</f>
        <v>178376</v>
      </c>
      <c r="L31" s="28">
        <f t="shared" si="6"/>
        <v>4.8910699199999996</v>
      </c>
      <c r="P31" s="7">
        <f t="shared" si="8"/>
        <v>0.27712808898058033</v>
      </c>
      <c r="Q31" s="7">
        <f t="shared" si="1"/>
        <v>7.913931436907351E-2</v>
      </c>
      <c r="R31" s="7">
        <f t="shared" si="2"/>
        <v>0.24241051200724972</v>
      </c>
      <c r="S31" s="16">
        <f t="shared" si="7"/>
        <v>44929</v>
      </c>
      <c r="T31" cm="1" vm="2">
        <f t="array" aca="1" ref="T31:U31" ca="1">_xlfn.STOCKHISTORY(B31,S31,S31,0,0 )</f>
        <v>44929</v>
      </c>
      <c r="U31" s="17" vm="61">
        <f ca="1"/>
        <v>26.54</v>
      </c>
      <c r="V31" s="7">
        <f t="shared" ca="1" si="3"/>
        <v>3.3157498116051398E-2</v>
      </c>
    </row>
    <row r="32" spans="1:22" x14ac:dyDescent="0.25">
      <c r="A32" t="s">
        <v>36</v>
      </c>
      <c r="B32" t="e" vm="62">
        <v>#VALUE!</v>
      </c>
      <c r="D32" t="str" cm="1">
        <f t="array" ref="D32">_FV(B32,"Ticker symbol",TRUE)</f>
        <v>MCHI</v>
      </c>
      <c r="E32" cm="1">
        <f t="array" ref="E32">_FV(B32,"Price")</f>
        <v>47.865000000000002</v>
      </c>
      <c r="F32" s="1" cm="1">
        <f t="array" ref="F32">_FV(B32,"Change (%)",TRUE)</f>
        <v>1.0663000000000001E-2</v>
      </c>
      <c r="G32" s="2" cm="1">
        <f t="array" ref="G32">_FV(B32,"52 week high",TRUE)</f>
        <v>57.08</v>
      </c>
      <c r="H32" s="2" cm="1">
        <f t="array" ref="H32">_FV(B32,"52 week low",TRUE)</f>
        <v>35.020000000000003</v>
      </c>
      <c r="I32" s="3" cm="1">
        <f t="array" ref="I32">_FV(B32,"Market cap",TRUE)/1000000</f>
        <v>8279.4872587499995</v>
      </c>
      <c r="J32" s="14" cm="1">
        <f t="array" ref="J32">_FV(B32,"Volume")</f>
        <v>2046689</v>
      </c>
      <c r="K32" s="14" cm="1">
        <f t="array" ref="K32">_FV(B32,"Volume average",TRUE)</f>
        <v>3712207</v>
      </c>
      <c r="L32" s="28">
        <f t="shared" si="6"/>
        <v>177.68478805500001</v>
      </c>
      <c r="P32" s="7">
        <f t="shared" si="8"/>
        <v>0.55134021351718798</v>
      </c>
      <c r="Q32" s="7">
        <f t="shared" si="1"/>
        <v>0.19252063094118865</v>
      </c>
      <c r="R32" s="7">
        <f t="shared" si="2"/>
        <v>0.36679040548258124</v>
      </c>
      <c r="S32" s="16">
        <f t="shared" si="7"/>
        <v>44929</v>
      </c>
      <c r="T32" cm="1" vm="2">
        <f t="array" aca="1" ref="T32:U32" ca="1">_xlfn.STOCKHISTORY(B32,S32,S32,0,0 )</f>
        <v>44929</v>
      </c>
      <c r="U32" s="17" vm="63">
        <f ca="1"/>
        <v>49.11</v>
      </c>
      <c r="V32" s="7">
        <f t="shared" ca="1" si="3"/>
        <v>-2.5351252290775728E-2</v>
      </c>
    </row>
    <row r="33" spans="1:22" x14ac:dyDescent="0.25">
      <c r="A33" t="s">
        <v>37</v>
      </c>
      <c r="B33" t="e" vm="64">
        <v>#VALUE!</v>
      </c>
      <c r="D33" t="str" cm="1">
        <f t="array" ref="D33">_FV(B33,"Ticker symbol",TRUE)</f>
        <v>KSA</v>
      </c>
      <c r="E33" cm="1">
        <f t="array" ref="E33">_FV(B33,"Price")</f>
        <v>40.950000000000003</v>
      </c>
      <c r="F33" s="1" cm="1">
        <f t="array" ref="F33">_FV(B33,"Change (%)",TRUE)</f>
        <v>1.4367000000000001E-2</v>
      </c>
      <c r="G33" s="2" cm="1">
        <f t="array" ref="G33">_FV(B33,"52 week high",TRUE)</f>
        <v>50.65</v>
      </c>
      <c r="H33" s="2" cm="1">
        <f t="array" ref="H33">_FV(B33,"52 week low",TRUE)</f>
        <v>35.78</v>
      </c>
      <c r="I33" s="3" cm="1">
        <f t="array" ref="I33">_FV(B33,"Market cap",TRUE)/1000000</f>
        <v>942.49134569</v>
      </c>
      <c r="J33" s="14" cm="1">
        <f t="array" ref="J33">_FV(B33,"Volume")</f>
        <v>581830</v>
      </c>
      <c r="K33" s="14" cm="1">
        <f t="array" ref="K33">_FV(B33,"Volume average",TRUE)</f>
        <v>455426</v>
      </c>
      <c r="L33" s="28">
        <f t="shared" si="6"/>
        <v>18.649694700000001</v>
      </c>
      <c r="P33" s="7">
        <f t="shared" si="8"/>
        <v>1.2775511279549256</v>
      </c>
      <c r="Q33" s="7">
        <f t="shared" si="1"/>
        <v>0.2368742368742367</v>
      </c>
      <c r="R33" s="7">
        <f t="shared" si="2"/>
        <v>0.14449413079932927</v>
      </c>
      <c r="S33" s="16">
        <f t="shared" si="7"/>
        <v>44929</v>
      </c>
      <c r="T33" cm="1" vm="2">
        <f t="array" aca="1" ref="T33:U33" ca="1">_xlfn.STOCKHISTORY(B33,S33,S33,0,0 )</f>
        <v>44929</v>
      </c>
      <c r="U33" s="17" vm="65">
        <f ca="1"/>
        <v>38.46</v>
      </c>
      <c r="V33" s="7">
        <f t="shared" ca="1" si="3"/>
        <v>6.474258970358826E-2</v>
      </c>
    </row>
    <row r="34" spans="1:22" x14ac:dyDescent="0.25">
      <c r="A34" t="s">
        <v>38</v>
      </c>
      <c r="B34" t="e" vm="66">
        <v>#VALUE!</v>
      </c>
      <c r="D34" t="str" cm="1">
        <f t="array" ref="D34">_FV(B34,"Ticker symbol",TRUE)</f>
        <v>VNM</v>
      </c>
      <c r="E34" cm="1">
        <f t="array" ref="E34">_FV(B34,"Price")</f>
        <v>11.994999999999999</v>
      </c>
      <c r="F34" s="1" cm="1">
        <f t="array" ref="F34">_FV(B34,"Change (%)",TRUE)</f>
        <v>8.8310000000000003E-3</v>
      </c>
      <c r="G34" s="2" cm="1">
        <f t="array" ref="G34">_FV(B34,"52 week high",TRUE)</f>
        <v>17.045100000000001</v>
      </c>
      <c r="H34" s="2" cm="1">
        <f t="array" ref="H34">_FV(B34,"52 week low",TRUE)</f>
        <v>10.726900000000001</v>
      </c>
      <c r="I34" s="3" cm="1">
        <f t="array" ref="I34">_FV(B34,"Market cap",TRUE)/1000000</f>
        <v>494.66614396</v>
      </c>
      <c r="J34" s="14" cm="1">
        <f t="array" ref="J34">_FV(B34,"Volume")</f>
        <v>192719</v>
      </c>
      <c r="K34" s="14" cm="1">
        <f t="array" ref="K34">_FV(B34,"Volume average",TRUE)</f>
        <v>583314</v>
      </c>
      <c r="L34" s="28">
        <f t="shared" si="6"/>
        <v>6.9968514299999995</v>
      </c>
      <c r="P34" s="7">
        <f t="shared" si="8"/>
        <v>0.33038637851997382</v>
      </c>
      <c r="Q34" s="7">
        <f t="shared" si="1"/>
        <v>0.4210170904543562</v>
      </c>
      <c r="R34" s="7">
        <f t="shared" si="2"/>
        <v>0.11821681939796203</v>
      </c>
      <c r="S34" s="16">
        <f t="shared" si="7"/>
        <v>44929</v>
      </c>
      <c r="T34" cm="1" vm="2">
        <f t="array" aca="1" ref="T34:U34" ca="1">_xlfn.STOCKHISTORY(B34,S34,S34,0,0 )</f>
        <v>44929</v>
      </c>
      <c r="U34" s="17" vm="67">
        <f ca="1"/>
        <v>12.31</v>
      </c>
      <c r="V34" s="7">
        <f t="shared" ca="1" si="3"/>
        <v>-2.5588952071486704E-2</v>
      </c>
    </row>
    <row r="35" spans="1:22" x14ac:dyDescent="0.25">
      <c r="A35" t="s">
        <v>39</v>
      </c>
      <c r="B35" t="e" vm="68">
        <v>#VALUE!</v>
      </c>
      <c r="D35" t="str" cm="1">
        <f t="array" ref="D35">_FV(B35,"Ticker symbol",TRUE)</f>
        <v>EPOL</v>
      </c>
      <c r="E35" cm="1">
        <f t="array" ref="E35">_FV(B35,"Price")</f>
        <v>17.594999999999999</v>
      </c>
      <c r="F35" s="1" cm="1">
        <f t="array" ref="F35">_FV(B35,"Change (%)",TRUE)</f>
        <v>2.1183999999999998E-2</v>
      </c>
      <c r="G35" s="2" cm="1">
        <f t="array" ref="G35">_FV(B35,"52 week high",TRUE)</f>
        <v>17.96</v>
      </c>
      <c r="H35" s="2" cm="1">
        <f t="array" ref="H35">_FV(B35,"52 week low",TRUE)</f>
        <v>10.45</v>
      </c>
      <c r="I35" s="3" cm="1">
        <f t="array" ref="I35">_FV(B35,"Market cap",TRUE)/1000000</f>
        <v>206.39224643</v>
      </c>
      <c r="J35" s="14" cm="1">
        <f t="array" ref="J35">_FV(B35,"Volume")</f>
        <v>216686</v>
      </c>
      <c r="K35" s="14" cm="1">
        <f t="array" ref="K35">_FV(B35,"Volume average",TRUE)</f>
        <v>250061</v>
      </c>
      <c r="L35" s="28">
        <f t="shared" si="6"/>
        <v>4.399823295</v>
      </c>
      <c r="P35" s="7">
        <f t="shared" si="8"/>
        <v>0.86653256605388285</v>
      </c>
      <c r="Q35" s="7">
        <f t="shared" si="1"/>
        <v>2.0744529695936542E-2</v>
      </c>
      <c r="R35" s="7">
        <f t="shared" si="2"/>
        <v>0.68373205741626797</v>
      </c>
      <c r="S35" s="16">
        <f t="shared" si="7"/>
        <v>44929</v>
      </c>
      <c r="T35" cm="1" vm="2">
        <f t="array" aca="1" ref="T35:U35" ca="1">_xlfn.STOCKHISTORY(B35,S35,S35,0,0 )</f>
        <v>44929</v>
      </c>
      <c r="U35" s="17" vm="69">
        <f ca="1"/>
        <v>15.7</v>
      </c>
      <c r="V35" s="7">
        <f t="shared" ca="1" si="3"/>
        <v>0.12070063694267508</v>
      </c>
    </row>
    <row r="36" spans="1:22" x14ac:dyDescent="0.25">
      <c r="A36" t="s">
        <v>40</v>
      </c>
      <c r="B36" t="e" vm="70">
        <v>#VALUE!</v>
      </c>
      <c r="D36" t="str" cm="1">
        <f t="array" ref="D36">_FV(B36,"Ticker symbol",TRUE)</f>
        <v>EIS</v>
      </c>
      <c r="E36" cm="1">
        <f t="array" ref="E36">_FV(B36,"Price")</f>
        <v>54.14</v>
      </c>
      <c r="F36" s="1" cm="1">
        <f t="array" ref="F36">_FV(B36,"Change (%)",TRUE)</f>
        <v>1.0069E-2</v>
      </c>
      <c r="G36" s="2" cm="1">
        <f t="array" ref="G36">_FV(B36,"52 week high",TRUE)</f>
        <v>70.424999999999997</v>
      </c>
      <c r="H36" s="2" cm="1">
        <f t="array" ref="H36">_FV(B36,"52 week low",TRUE)</f>
        <v>52.37</v>
      </c>
      <c r="I36" s="3" cm="1">
        <f t="array" ref="I36">_FV(B36,"Market cap",TRUE)/1000000</f>
        <v>153.66845065000001</v>
      </c>
      <c r="J36" s="14" cm="1">
        <f t="array" ref="J36">_FV(B36,"Volume")</f>
        <v>1483</v>
      </c>
      <c r="K36" s="14" cm="1">
        <f t="array" ref="K36">_FV(B36,"Volume average",TRUE)</f>
        <v>26384</v>
      </c>
      <c r="L36" s="28">
        <f t="shared" si="6"/>
        <v>1.42842976</v>
      </c>
      <c r="P36" s="7">
        <f t="shared" si="8"/>
        <v>5.620830806549424E-2</v>
      </c>
      <c r="Q36" s="7">
        <f t="shared" si="1"/>
        <v>0.30079423716291087</v>
      </c>
      <c r="R36" s="7">
        <f t="shared" si="2"/>
        <v>3.3797975940423886E-2</v>
      </c>
      <c r="S36" s="16">
        <f t="shared" si="7"/>
        <v>44929</v>
      </c>
      <c r="T36" cm="1" vm="2">
        <f t="array" aca="1" ref="T36:U36" ca="1">_xlfn.STOCKHISTORY(B36,S36,S36,0,0 )</f>
        <v>44929</v>
      </c>
      <c r="U36" s="17" vm="71">
        <f ca="1"/>
        <v>56.08</v>
      </c>
      <c r="V36" s="7">
        <f t="shared" ca="1" si="3"/>
        <v>-3.4593437945791727E-2</v>
      </c>
    </row>
    <row r="37" spans="1:22" x14ac:dyDescent="0.25">
      <c r="A37" t="s">
        <v>41</v>
      </c>
      <c r="B37" t="e" vm="72">
        <v>#VALUE!</v>
      </c>
      <c r="D37" t="str" cm="1">
        <f t="array" ref="D37">_FV(B37,"Ticker symbol",TRUE)</f>
        <v>QAT</v>
      </c>
      <c r="E37" cm="1">
        <f t="array" ref="E37">_FV(B37,"Price")</f>
        <v>19.38</v>
      </c>
      <c r="F37" s="1" cm="1">
        <f t="array" ref="F37">_FV(B37,"Change (%)",TRUE)</f>
        <v>9.3749999999999997E-3</v>
      </c>
      <c r="G37" s="2" cm="1">
        <f t="array" ref="G37">_FV(B37,"52 week high",TRUE)</f>
        <v>23.97</v>
      </c>
      <c r="H37" s="2" cm="1">
        <f t="array" ref="H37">_FV(B37,"52 week low",TRUE)</f>
        <v>17.100000000000001</v>
      </c>
      <c r="I37" s="3" cm="1">
        <f t="array" ref="I37">_FV(B37,"Market cap",TRUE)/1000000</f>
        <v>69.044174409999997</v>
      </c>
      <c r="J37" s="14" cm="1">
        <f t="array" ref="J37">_FV(B37,"Volume")</f>
        <v>2742</v>
      </c>
      <c r="K37" s="14" cm="1">
        <f t="array" ref="K37">_FV(B37,"Volume average",TRUE)</f>
        <v>20311</v>
      </c>
      <c r="L37" s="28">
        <f t="shared" si="6"/>
        <v>0.39362717999999997</v>
      </c>
      <c r="P37" s="7">
        <f t="shared" si="8"/>
        <v>0.13500073851607503</v>
      </c>
      <c r="Q37" s="7">
        <f t="shared" si="1"/>
        <v>0.23684210526315796</v>
      </c>
      <c r="R37" s="7">
        <f t="shared" si="2"/>
        <v>0.13333333333333308</v>
      </c>
      <c r="S37" s="16">
        <f t="shared" si="7"/>
        <v>44929</v>
      </c>
      <c r="T37" cm="1" vm="2">
        <f t="array" aca="1" ref="T37:U37" ca="1">_xlfn.STOCKHISTORY(B37,S37,S37,0,0 )</f>
        <v>44929</v>
      </c>
      <c r="U37" s="17" vm="73">
        <f ca="1"/>
        <v>18.63</v>
      </c>
      <c r="V37" s="7">
        <f t="shared" ca="1" si="3"/>
        <v>4.0257648953301084E-2</v>
      </c>
    </row>
    <row r="38" spans="1:22" x14ac:dyDescent="0.25">
      <c r="A38" t="s">
        <v>42</v>
      </c>
      <c r="B38" t="e" vm="74">
        <v>#VALUE!</v>
      </c>
      <c r="D38" t="str" cm="1">
        <f t="array" ref="D38">_FV(B38,"Ticker symbol",TRUE)</f>
        <v>EWM</v>
      </c>
      <c r="E38" cm="1">
        <f t="array" ref="E38">_FV(B38,"Price")</f>
        <v>22.17</v>
      </c>
      <c r="F38" s="1" cm="1">
        <f t="array" ref="F38">_FV(B38,"Change (%)",TRUE)</f>
        <v>8.6439999999999989E-3</v>
      </c>
      <c r="G38" s="2" cm="1">
        <f t="array" ref="G38">_FV(B38,"52 week high",TRUE)</f>
        <v>24.64</v>
      </c>
      <c r="H38" s="2" cm="1">
        <f t="array" ref="H38">_FV(B38,"52 week low",TRUE)</f>
        <v>19.600000000000001</v>
      </c>
      <c r="I38" s="3" cm="1">
        <f t="array" ref="I38">_FV(B38,"Market cap",TRUE)/1000000</f>
        <v>230.86179387000001</v>
      </c>
      <c r="J38" s="14" cm="1">
        <f t="array" ref="J38">_FV(B38,"Volume")</f>
        <v>133957</v>
      </c>
      <c r="K38" s="14" cm="1">
        <f t="array" ref="K38">_FV(B38,"Volume average",TRUE)</f>
        <v>212580</v>
      </c>
      <c r="L38" s="28">
        <f t="shared" si="6"/>
        <v>4.7128986000000008</v>
      </c>
      <c r="P38" s="7">
        <f t="shared" si="8"/>
        <v>0.63014864992003006</v>
      </c>
      <c r="Q38" s="7">
        <f t="shared" si="1"/>
        <v>0.11141181777176357</v>
      </c>
      <c r="R38" s="7">
        <f t="shared" si="2"/>
        <v>0.13112244897959191</v>
      </c>
      <c r="S38" s="16">
        <f t="shared" si="7"/>
        <v>44929</v>
      </c>
      <c r="T38" cm="1" vm="2">
        <f t="array" aca="1" ref="T38:U38" ca="1">_xlfn.STOCKHISTORY(B38,S38,S38,0,0 )</f>
        <v>44929</v>
      </c>
      <c r="U38" s="17" vm="75">
        <f ca="1"/>
        <v>22.58</v>
      </c>
      <c r="V38" s="7">
        <f t="shared" ca="1" si="3"/>
        <v>-1.8157661647475454E-2</v>
      </c>
    </row>
    <row r="39" spans="1:22" x14ac:dyDescent="0.25">
      <c r="A39" t="s">
        <v>43</v>
      </c>
      <c r="B39" t="e" vm="76">
        <v>#VALUE!</v>
      </c>
      <c r="D39" t="str" cm="1">
        <f t="array" ref="D39">_FV(B39,"Ticker symbol",TRUE)</f>
        <v>GXG</v>
      </c>
      <c r="E39" cm="1">
        <f t="array" ref="E39">_FV(B39,"Price")</f>
        <v>19.925000000000001</v>
      </c>
      <c r="F39" s="1" cm="1">
        <f t="array" ref="F39">_FV(B39,"Change (%)",TRUE)</f>
        <v>3.9666E-2</v>
      </c>
      <c r="G39" s="2" cm="1">
        <f t="array" ref="G39">_FV(B39,"52 week high",TRUE)</f>
        <v>34.74</v>
      </c>
      <c r="H39" s="2" cm="1">
        <f t="array" ref="H39">_FV(B39,"52 week low",TRUE)</f>
        <v>17.52</v>
      </c>
      <c r="I39" s="3" cm="1">
        <f t="array" ref="I39">_FV(B39,"Market cap",TRUE)/1000000</f>
        <v>27.236786160000001</v>
      </c>
      <c r="J39" s="14" cm="1">
        <f t="array" ref="J39">_FV(B39,"Volume")</f>
        <v>7601</v>
      </c>
      <c r="K39" s="14" cm="1">
        <f t="array" ref="K39">_FV(B39,"Volume average",TRUE)</f>
        <v>17782</v>
      </c>
      <c r="L39" s="28">
        <f t="shared" si="6"/>
        <v>0.35430635000000005</v>
      </c>
      <c r="P39" s="7">
        <f t="shared" si="8"/>
        <v>0.42745472950174335</v>
      </c>
      <c r="Q39" s="7">
        <f t="shared" si="1"/>
        <v>0.74353826850690097</v>
      </c>
      <c r="R39" s="7">
        <f t="shared" si="2"/>
        <v>0.13727168949771706</v>
      </c>
      <c r="S39" s="16">
        <f t="shared" si="7"/>
        <v>44929</v>
      </c>
      <c r="T39" cm="1" vm="2">
        <f t="array" aca="1" ref="T39:U39" ca="1">_xlfn.STOCKHISTORY(B39,S39,S39,0,0 )</f>
        <v>44929</v>
      </c>
      <c r="U39" s="17" vm="77">
        <f ca="1"/>
        <v>19.760000000000002</v>
      </c>
      <c r="V39" s="7">
        <f t="shared" ca="1" si="3"/>
        <v>8.3502024291497445E-3</v>
      </c>
    </row>
    <row r="40" spans="1:22" x14ac:dyDescent="0.25">
      <c r="A40" t="s">
        <v>44</v>
      </c>
      <c r="B40" t="e" vm="78">
        <v>#VALUE!</v>
      </c>
      <c r="D40" t="str" cm="1">
        <f t="array" ref="D40">_FV(B40,"Ticker symbol",TRUE)</f>
        <v>NORW</v>
      </c>
      <c r="E40" cm="1">
        <f t="array" ref="E40">_FV(B40,"Price")</f>
        <v>24.39</v>
      </c>
      <c r="F40" s="1" cm="1">
        <f t="array" ref="F40">_FV(B40,"Change (%)",TRUE)</f>
        <v>2.7812999999999997E-2</v>
      </c>
      <c r="G40" s="2" cm="1">
        <f t="array" ref="G40">_FV(B40,"52 week high",TRUE)</f>
        <v>30.62</v>
      </c>
      <c r="H40" s="2" cm="1">
        <f t="array" ref="H40">_FV(B40,"52 week low",TRUE)</f>
        <v>21.72</v>
      </c>
      <c r="I40" s="3" cm="1">
        <f t="array" ref="I40">_FV(B40,"Market cap",TRUE)/1000000</f>
        <v>59.175559499999999</v>
      </c>
      <c r="J40" s="14" cm="1">
        <f t="array" ref="J40">_FV(B40,"Volume")</f>
        <v>7741</v>
      </c>
      <c r="K40" s="14" cm="1">
        <f t="array" ref="K40">_FV(B40,"Volume average",TRUE)</f>
        <v>20170</v>
      </c>
      <c r="L40" s="28">
        <f t="shared" si="6"/>
        <v>0.4919463</v>
      </c>
      <c r="P40" s="7">
        <f t="shared" si="8"/>
        <v>0.3837878036688151</v>
      </c>
      <c r="Q40" s="7">
        <f t="shared" si="1"/>
        <v>0.25543255432554335</v>
      </c>
      <c r="R40" s="7">
        <f t="shared" si="2"/>
        <v>0.1229281767955801</v>
      </c>
      <c r="S40" s="16">
        <f t="shared" si="7"/>
        <v>44929</v>
      </c>
      <c r="T40" cm="1" vm="2">
        <f t="array" aca="1" ref="T40:U40" ca="1">_xlfn.STOCKHISTORY(B40,S40,S40,0,0 )</f>
        <v>44929</v>
      </c>
      <c r="U40" s="17" vm="79">
        <f ca="1"/>
        <v>24.952500000000001</v>
      </c>
      <c r="V40" s="7">
        <f t="shared" ca="1" si="3"/>
        <v>-2.254283137962132E-2</v>
      </c>
    </row>
    <row r="41" spans="1:22" x14ac:dyDescent="0.25">
      <c r="A41" t="s">
        <v>45</v>
      </c>
      <c r="B41" t="e" vm="80">
        <v>#VALUE!</v>
      </c>
      <c r="D41" t="str" cm="1">
        <f t="array" ref="D41">_FV(B41,"Ticker symbol",TRUE)</f>
        <v>EZA</v>
      </c>
      <c r="E41" cm="1">
        <f t="array" ref="E41">_FV(B41,"Price")</f>
        <v>42.4</v>
      </c>
      <c r="F41" s="1" cm="1">
        <f t="array" ref="F41">_FV(B41,"Change (%)",TRUE)</f>
        <v>1.0486000000000001E-2</v>
      </c>
      <c r="G41" s="2" cm="1">
        <f t="array" ref="G41">_FV(B41,"52 week high",TRUE)</f>
        <v>49.2</v>
      </c>
      <c r="H41" s="2" cm="1">
        <f t="array" ref="H41">_FV(B41,"52 week low",TRUE)</f>
        <v>35.630000000000003</v>
      </c>
      <c r="I41" s="3" cm="1">
        <f t="array" ref="I41">_FV(B41,"Market cap",TRUE)/1000000</f>
        <v>355.57865089999996</v>
      </c>
      <c r="J41" s="14" cm="1">
        <f t="array" ref="J41">_FV(B41,"Volume")</f>
        <v>76014</v>
      </c>
      <c r="K41" s="14" cm="1">
        <f t="array" ref="K41">_FV(B41,"Volume average",TRUE)</f>
        <v>198108</v>
      </c>
      <c r="L41" s="28">
        <f t="shared" si="6"/>
        <v>8.3997791999999993</v>
      </c>
      <c r="P41" s="7">
        <f t="shared" si="8"/>
        <v>0.38369980010903143</v>
      </c>
      <c r="Q41" s="7">
        <f t="shared" si="1"/>
        <v>0.16037735849056611</v>
      </c>
      <c r="R41" s="7">
        <f t="shared" si="2"/>
        <v>0.19000841987089512</v>
      </c>
      <c r="S41" s="16">
        <f t="shared" si="7"/>
        <v>44929</v>
      </c>
      <c r="T41" cm="1" vm="2">
        <f t="array" aca="1" ref="T41:U41" ca="1">_xlfn.STOCKHISTORY(B41,S41,S41,0,0 )</f>
        <v>44929</v>
      </c>
      <c r="U41" s="17" vm="81">
        <f ca="1"/>
        <v>43.74</v>
      </c>
      <c r="V41" s="7">
        <f t="shared" ca="1" si="3"/>
        <v>-3.0635573845450459E-2</v>
      </c>
    </row>
    <row r="42" spans="1:22" x14ac:dyDescent="0.25">
      <c r="A42" t="s">
        <v>46</v>
      </c>
      <c r="B42" t="e" vm="82">
        <v>#VALUE!</v>
      </c>
      <c r="D42" t="str" cm="1">
        <f t="array" ref="D42">_FV(B42,"Ticker symbol",TRUE)</f>
        <v>THD</v>
      </c>
      <c r="E42" cm="1">
        <f t="array" ref="E42">_FV(B42,"Price")</f>
        <v>72.16</v>
      </c>
      <c r="F42" s="1" cm="1">
        <f t="array" ref="F42">_FV(B42,"Change (%)",TRUE)</f>
        <v>4.7339999999999995E-3</v>
      </c>
      <c r="G42" s="2" cm="1">
        <f t="array" ref="G42">_FV(B42,"52 week high",TRUE)</f>
        <v>80.790000000000006</v>
      </c>
      <c r="H42" s="2" cm="1">
        <f t="array" ref="H42">_FV(B42,"52 week low",TRUE)</f>
        <v>62.2</v>
      </c>
      <c r="I42" s="3" cm="1">
        <f t="array" ref="I42">_FV(B42,"Market cap",TRUE)/1000000</f>
        <v>337.16041374000002</v>
      </c>
      <c r="J42" s="14" cm="1">
        <f t="array" ref="J42">_FV(B42,"Volume")</f>
        <v>19595</v>
      </c>
      <c r="K42" s="14" cm="1">
        <f t="array" ref="K42">_FV(B42,"Volume average",TRUE)</f>
        <v>110829</v>
      </c>
      <c r="L42" s="28">
        <f t="shared" si="6"/>
        <v>7.9974206399999996</v>
      </c>
      <c r="P42" s="7">
        <f t="shared" si="8"/>
        <v>0.1768039051150872</v>
      </c>
      <c r="Q42" s="7">
        <f t="shared" si="1"/>
        <v>0.11959534368070956</v>
      </c>
      <c r="R42" s="7">
        <f t="shared" si="2"/>
        <v>0.16012861736334405</v>
      </c>
      <c r="S42" s="16">
        <f t="shared" si="7"/>
        <v>44929</v>
      </c>
      <c r="T42" cm="1" vm="2">
        <f t="array" aca="1" ref="T42:U42" ca="1">_xlfn.STOCKHISTORY(B42,S42,S42,0,0 )</f>
        <v>44929</v>
      </c>
      <c r="U42" s="17" vm="83">
        <f ca="1"/>
        <v>76.09</v>
      </c>
      <c r="V42" s="7">
        <f t="shared" ca="1" si="3"/>
        <v>-5.1649362596924764E-2</v>
      </c>
    </row>
    <row r="43" spans="1:22" x14ac:dyDescent="0.25">
      <c r="A43" t="s">
        <v>47</v>
      </c>
      <c r="B43" t="e" vm="84">
        <v>#VALUE!</v>
      </c>
      <c r="D43" t="str" cm="1">
        <f t="array" ref="D43">_FV(B43,"Ticker symbol",TRUE)</f>
        <v>EWH</v>
      </c>
      <c r="E43" cm="1">
        <f t="array" ref="E43">_FV(B43,"Price")</f>
        <v>20.62</v>
      </c>
      <c r="F43" s="1" cm="1">
        <f t="array" ref="F43">_FV(B43,"Change (%)",TRUE)</f>
        <v>4.8520000000000003E-4</v>
      </c>
      <c r="G43" s="2" cm="1">
        <f t="array" ref="G43">_FV(B43,"52 week high",TRUE)</f>
        <v>22.65</v>
      </c>
      <c r="H43" s="2" cm="1">
        <f t="array" ref="H43">_FV(B43,"52 week low",TRUE)</f>
        <v>16.04</v>
      </c>
      <c r="I43" s="3" cm="1">
        <f t="array" ref="I43">_FV(B43,"Market cap",TRUE)/1000000</f>
        <v>794.13374653999995</v>
      </c>
      <c r="J43" s="14" cm="1">
        <f t="array" ref="J43">_FV(B43,"Volume")</f>
        <v>1573773</v>
      </c>
      <c r="K43" s="14" cm="1">
        <f t="array" ref="K43">_FV(B43,"Volume average",TRUE)</f>
        <v>2264662</v>
      </c>
      <c r="L43" s="28">
        <f t="shared" si="6"/>
        <v>46.697330440000002</v>
      </c>
      <c r="P43" s="7">
        <f t="shared" si="8"/>
        <v>0.69492621857036507</v>
      </c>
      <c r="Q43" s="7">
        <f t="shared" si="1"/>
        <v>9.8448108632395614E-2</v>
      </c>
      <c r="R43" s="7">
        <f t="shared" si="2"/>
        <v>0.28553615960099754</v>
      </c>
      <c r="S43" s="16">
        <f t="shared" si="7"/>
        <v>44929</v>
      </c>
      <c r="T43" cm="1" vm="2">
        <f t="array" aca="1" ref="T43:U43" ca="1">_xlfn.STOCKHISTORY(B43,S43,S43,0,0 )</f>
        <v>44929</v>
      </c>
      <c r="U43" s="17" vm="85">
        <f ca="1"/>
        <v>21.52</v>
      </c>
      <c r="V43" s="7">
        <f t="shared" ca="1" si="3"/>
        <v>-4.1821561338289848E-2</v>
      </c>
    </row>
    <row r="44" spans="1:22" x14ac:dyDescent="0.25">
      <c r="A44" t="s">
        <v>48</v>
      </c>
      <c r="B44" t="e" vm="86">
        <v>#VALUE!</v>
      </c>
      <c r="D44" t="str" cm="1">
        <f t="array" ref="D44">_FV(B44,"Ticker symbol",TRUE)</f>
        <v>INDA</v>
      </c>
      <c r="E44" cm="1">
        <f t="array" ref="E44">_FV(B44,"Price")</f>
        <v>41.39</v>
      </c>
      <c r="F44" s="1" cm="1">
        <f t="array" ref="F44">_FV(B44,"Change (%)",TRUE)</f>
        <v>3.1509999999999997E-3</v>
      </c>
      <c r="G44" s="2" cm="1">
        <f t="array" ref="G44">_FV(B44,"52 week high",TRUE)</f>
        <v>44.48</v>
      </c>
      <c r="H44" s="2" cm="1">
        <f t="array" ref="H44">_FV(B44,"52 week low",TRUE)</f>
        <v>37.765000000000001</v>
      </c>
      <c r="I44" s="3" cm="1">
        <f t="array" ref="I44">_FV(B44,"Market cap",TRUE)/1000000</f>
        <v>4713.1432028299996</v>
      </c>
      <c r="J44" s="14" cm="1">
        <f t="array" ref="J44">_FV(B44,"Volume")</f>
        <v>1572388</v>
      </c>
      <c r="K44" s="14" cm="1">
        <f t="array" ref="K44">_FV(B44,"Volume average",TRUE)</f>
        <v>1508223</v>
      </c>
      <c r="L44" s="28">
        <f t="shared" si="6"/>
        <v>62.425349969999999</v>
      </c>
      <c r="P44" s="7">
        <f t="shared" si="8"/>
        <v>1.0425434435093484</v>
      </c>
      <c r="Q44" s="7">
        <f t="shared" si="1"/>
        <v>7.4655713940565249E-2</v>
      </c>
      <c r="R44" s="7">
        <f t="shared" si="2"/>
        <v>9.5988349000397211E-2</v>
      </c>
      <c r="S44" s="16">
        <f t="shared" si="7"/>
        <v>44929</v>
      </c>
      <c r="T44" cm="1" vm="2">
        <f t="array" aca="1" ref="T44:U44" ca="1">_xlfn.STOCKHISTORY(B44,S44,S44,0,0 )</f>
        <v>44929</v>
      </c>
      <c r="U44" s="17" vm="87">
        <f ca="1"/>
        <v>41.9</v>
      </c>
      <c r="V44" s="7">
        <f t="shared" ca="1" si="3"/>
        <v>-1.2171837708830457E-2</v>
      </c>
    </row>
    <row r="45" spans="1:22" x14ac:dyDescent="0.25">
      <c r="A45" t="s">
        <v>49</v>
      </c>
      <c r="B45" t="e" vm="88">
        <v>#VALUE!</v>
      </c>
      <c r="D45" t="str" cm="1">
        <f t="array" ref="D45">_FV(B45,"Ticker symbol",TRUE)</f>
        <v>UAE</v>
      </c>
      <c r="E45" cm="1">
        <f t="array" ref="E45">_FV(B45,"Price")</f>
        <v>15.3</v>
      </c>
      <c r="F45" s="1" cm="1">
        <f t="array" ref="F45">_FV(B45,"Change (%)",TRUE)</f>
        <v>9.9010000000000001E-3</v>
      </c>
      <c r="G45" s="2" cm="1">
        <f t="array" ref="G45">_FV(B45,"52 week high",TRUE)</f>
        <v>18.95</v>
      </c>
      <c r="H45" s="2" cm="1">
        <f t="array" ref="H45">_FV(B45,"52 week low",TRUE)</f>
        <v>13.54</v>
      </c>
      <c r="I45" s="3" cm="1">
        <f t="array" ref="I45">_FV(B45,"Market cap",TRUE)/1000000</f>
        <v>37.97059007</v>
      </c>
      <c r="J45" s="14" cm="1">
        <f t="array" ref="J45">_FV(B45,"Volume")</f>
        <v>10772</v>
      </c>
      <c r="K45" s="14" cm="1">
        <f t="array" ref="K45">_FV(B45,"Volume average",TRUE)</f>
        <v>28675</v>
      </c>
      <c r="L45" s="28">
        <f t="shared" si="6"/>
        <v>0.43872749999999999</v>
      </c>
      <c r="P45" s="7">
        <f t="shared" si="8"/>
        <v>0.37565823888404531</v>
      </c>
      <c r="Q45" s="7">
        <f t="shared" si="1"/>
        <v>0.23856209150326779</v>
      </c>
      <c r="R45" s="7">
        <f t="shared" si="2"/>
        <v>0.12998522895125575</v>
      </c>
      <c r="S45" s="16">
        <f t="shared" si="7"/>
        <v>44929</v>
      </c>
      <c r="T45" cm="1" vm="2">
        <f t="array" aca="1" ref="T45:U45" ca="1">_xlfn.STOCKHISTORY(B45,S45,S45,0,0 )</f>
        <v>44929</v>
      </c>
      <c r="U45" s="17" vm="89">
        <f ca="1"/>
        <v>15.09</v>
      </c>
      <c r="V45" s="7">
        <f t="shared" ca="1" si="3"/>
        <v>1.3916500994035852E-2</v>
      </c>
    </row>
    <row r="46" spans="1:22" x14ac:dyDescent="0.25">
      <c r="A46" t="s">
        <v>50</v>
      </c>
      <c r="B46" t="e" vm="90">
        <v>#VALUE!</v>
      </c>
      <c r="D46" t="str" cm="1">
        <f t="array" ref="D46">_FV(B46,"Ticker symbol",TRUE)</f>
        <v>EGPT</v>
      </c>
      <c r="E46" cm="1">
        <f t="array" ref="E46">_FV(B46,"Price")</f>
        <v>18.690000000000001</v>
      </c>
      <c r="F46" s="1" cm="1">
        <f t="array" ref="F46">_FV(B46,"Change (%)",TRUE)</f>
        <v>1.0709999999999999E-3</v>
      </c>
      <c r="G46" s="2" cm="1">
        <f t="array" ref="G46">_FV(B46,"52 week high",TRUE)</f>
        <v>21.59</v>
      </c>
      <c r="H46" s="2" cm="1">
        <f t="array" ref="H46">_FV(B46,"52 week low",TRUE)</f>
        <v>15.73</v>
      </c>
      <c r="I46" s="3" cm="1">
        <f t="array" ref="I46">_FV(B46,"Market cap",TRUE)/1000000</f>
        <v>16.670260079999998</v>
      </c>
      <c r="J46" s="14" cm="1">
        <f t="array" ref="J46">_FV(B46,"Volume")</f>
        <v>5365</v>
      </c>
      <c r="K46" s="14" cm="1">
        <f t="array" ref="K46">_FV(B46,"Volume average",TRUE)</f>
        <v>13461</v>
      </c>
      <c r="L46" s="28">
        <f t="shared" si="6"/>
        <v>0.25158609000000004</v>
      </c>
      <c r="P46" s="7">
        <f t="shared" si="8"/>
        <v>0.39855879949483691</v>
      </c>
      <c r="Q46" s="7">
        <f t="shared" si="1"/>
        <v>0.15516318887105385</v>
      </c>
      <c r="R46" s="7">
        <f t="shared" si="2"/>
        <v>0.18817546090273374</v>
      </c>
      <c r="S46" s="16">
        <f t="shared" si="7"/>
        <v>44929</v>
      </c>
      <c r="T46" cm="1" vm="2">
        <f t="array" aca="1" ref="T46:U46" ca="1">_xlfn.STOCKHISTORY(B46,S46,S46,0,0 )</f>
        <v>44929</v>
      </c>
      <c r="U46" s="17" vm="91">
        <f ca="1"/>
        <v>20.8</v>
      </c>
      <c r="V46" s="7">
        <f t="shared" ca="1" si="3"/>
        <v>-0.10144230769230766</v>
      </c>
    </row>
    <row r="47" spans="1:22" x14ac:dyDescent="0.25">
      <c r="A47" t="s">
        <v>51</v>
      </c>
      <c r="B47" t="e" vm="92">
        <v>#VALUE!</v>
      </c>
      <c r="D47" t="str" cm="1">
        <f t="array" ref="D47">_FV(B47,"Ticker symbol",TRUE)</f>
        <v>PAK</v>
      </c>
      <c r="E47" cm="1">
        <f t="array" ref="E47">_FV(B47,"Price")</f>
        <v>13.398999999999999</v>
      </c>
      <c r="F47" s="1" cm="1">
        <f t="array" ref="F47">_FV(B47,"Change (%)",TRUE)</f>
        <v>1.5076000000000001E-2</v>
      </c>
      <c r="G47" s="2" cm="1">
        <f t="array" ref="G47">_FV(B47,"52 week high",TRUE)</f>
        <v>22.3673</v>
      </c>
      <c r="H47" s="2" cm="1">
        <f t="array" ref="H47">_FV(B47,"52 week low",TRUE)</f>
        <v>12.3</v>
      </c>
      <c r="I47" s="3" cm="1">
        <f t="array" ref="I47">_FV(B47,"Market cap",TRUE)/1000000</f>
        <v>16.34224944</v>
      </c>
      <c r="J47" s="14" cm="1">
        <f t="array" ref="J47">_FV(B47,"Volume")</f>
        <v>2753</v>
      </c>
      <c r="K47" s="14" cm="1">
        <f t="array" ref="K47">_FV(B47,"Volume average",TRUE)</f>
        <v>10541</v>
      </c>
      <c r="L47" s="28">
        <f t="shared" si="6"/>
        <v>0.14123885899999999</v>
      </c>
      <c r="P47" s="7">
        <f t="shared" si="8"/>
        <v>0.26117066691964708</v>
      </c>
      <c r="Q47" s="7">
        <f t="shared" si="1"/>
        <v>0.66932606910963521</v>
      </c>
      <c r="R47" s="7">
        <f t="shared" si="2"/>
        <v>8.9349593495934743E-2</v>
      </c>
      <c r="S47" s="16">
        <f t="shared" si="7"/>
        <v>44929</v>
      </c>
      <c r="T47" cm="1" vm="2">
        <f t="array" aca="1" ref="T47:U47" ca="1">_xlfn.STOCKHISTORY(B47,S47,S47,0,0 )</f>
        <v>44929</v>
      </c>
      <c r="U47" s="17" vm="93">
        <f ca="1"/>
        <v>14.87</v>
      </c>
      <c r="V47" s="7">
        <f t="shared" ca="1" si="3"/>
        <v>-9.8924008069939506E-2</v>
      </c>
    </row>
    <row r="48" spans="1:22" x14ac:dyDescent="0.25">
      <c r="A48" t="s">
        <v>52</v>
      </c>
      <c r="B48" t="e" vm="94">
        <v>#VALUE!</v>
      </c>
      <c r="D48" t="str" cm="1">
        <f t="array" ref="D48">_FV(B48,"Ticker symbol",TRUE)</f>
        <v>TUR</v>
      </c>
      <c r="E48" cm="1">
        <f t="array" ref="E48">_FV(B48,"Price")</f>
        <v>29.54</v>
      </c>
      <c r="F48" s="1" cm="1">
        <f t="array" ref="F48">_FV(B48,"Change (%)",TRUE)</f>
        <v>-1.6644000000000003E-2</v>
      </c>
      <c r="G48" s="2" cm="1">
        <f t="array" ref="G48">_FV(B48,"52 week high",TRUE)</f>
        <v>38.1738</v>
      </c>
      <c r="H48" s="2" cm="1">
        <f t="array" ref="H48">_FV(B48,"52 week low",TRUE)</f>
        <v>17.77</v>
      </c>
      <c r="I48" s="3" cm="1">
        <f t="array" ref="I48">_FV(B48,"Market cap",TRUE)/1000000</f>
        <v>258.93004185000001</v>
      </c>
      <c r="J48" s="14" cm="1">
        <f t="array" ref="J48">_FV(B48,"Volume")</f>
        <v>155493</v>
      </c>
      <c r="K48" s="14" cm="1">
        <f t="array" ref="K48">_FV(B48,"Volume average",TRUE)</f>
        <v>317008</v>
      </c>
      <c r="L48" s="28">
        <f t="shared" si="6"/>
        <v>9.3644163200000001</v>
      </c>
      <c r="P48" s="7">
        <f t="shared" si="8"/>
        <v>0.49050181698884571</v>
      </c>
      <c r="Q48" s="7">
        <f t="shared" si="1"/>
        <v>0.29227488151658765</v>
      </c>
      <c r="R48" s="7">
        <f t="shared" si="2"/>
        <v>0.66235227912211592</v>
      </c>
      <c r="S48" s="16">
        <f t="shared" si="7"/>
        <v>44929</v>
      </c>
      <c r="T48" cm="1" vm="2">
        <f t="array" aca="1" ref="T48:U48" ca="1">_xlfn.STOCKHISTORY(B48,S48,S48,0,0 )</f>
        <v>44929</v>
      </c>
      <c r="U48" s="17" vm="95">
        <f ca="1"/>
        <v>37.76</v>
      </c>
      <c r="V48" s="7">
        <f t="shared" ca="1" si="3"/>
        <v>-0.21769067796610164</v>
      </c>
    </row>
    <row r="51" spans="2:22" x14ac:dyDescent="0.25">
      <c r="B51" t="s">
        <v>110</v>
      </c>
      <c r="V51" s="7">
        <f ca="1">AVERAGE(V2:V48)</f>
        <v>6.990699504997086E-2</v>
      </c>
    </row>
    <row r="52" spans="2:22" x14ac:dyDescent="0.25">
      <c r="B52" t="s">
        <v>111</v>
      </c>
      <c r="V52" s="7">
        <f ca="1">MEDIAN(V2:V48)</f>
        <v>8.2821280394937302E-2</v>
      </c>
    </row>
    <row r="53" spans="2:22" x14ac:dyDescent="0.25">
      <c r="B53" t="s">
        <v>112</v>
      </c>
      <c r="V53" s="7">
        <f ca="1">MAX(V2:V48)</f>
        <v>0.30068027210884374</v>
      </c>
    </row>
    <row r="54" spans="2:22" x14ac:dyDescent="0.25">
      <c r="B54" t="s">
        <v>113</v>
      </c>
      <c r="V54" s="7">
        <f ca="1">MIN(V2:V48)</f>
        <v>-0.21769067796610164</v>
      </c>
    </row>
    <row r="55" spans="2:22" x14ac:dyDescent="0.25">
      <c r="B55" t="s">
        <v>114</v>
      </c>
      <c r="Q55" s="7">
        <f ca="1">V55/47</f>
        <v>0.74468085106382975</v>
      </c>
      <c r="V55" s="29">
        <f ca="1">COUNTIF(V2:V48,"&gt;0")</f>
        <v>35</v>
      </c>
    </row>
    <row r="56" spans="2:22" x14ac:dyDescent="0.25">
      <c r="B56" t="s">
        <v>115</v>
      </c>
      <c r="Q56" s="7">
        <f ca="1">V56/47</f>
        <v>0.25531914893617019</v>
      </c>
      <c r="V56" s="29">
        <f ca="1">COUNTIF(V2:V48,"&lt;0")</f>
        <v>12</v>
      </c>
    </row>
  </sheetData>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topLeftCell="A7" workbookViewId="0">
      <selection activeCell="I21" sqref="I21"/>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96">
        <v>#VALUE!</v>
      </c>
      <c r="C2" s="18" cm="1">
        <f t="array" ref="C2">_FV(B2,"Price")</f>
        <v>1.1014999999999999</v>
      </c>
      <c r="D2" s="1" cm="1">
        <f t="array" ref="D2">_FV(B2,"Change (%)",TRUE)</f>
        <v>3.6329999999999999E-4</v>
      </c>
      <c r="E2" s="1">
        <f t="shared" ref="E2:E7" si="0">D2</f>
        <v>3.6329999999999999E-4</v>
      </c>
      <c r="F2" s="18" cm="1">
        <f t="array" ref="F2">_FV(B2,"52 week high",TRUE)</f>
        <v>1.1094999999999999</v>
      </c>
      <c r="G2" s="18" cm="1">
        <f t="array" ref="G2">_FV(B2,"52 week low",TRUE)</f>
        <v>0.95340000000000003</v>
      </c>
      <c r="H2" s="7">
        <f t="shared" ref="H2:H7" si="1">F2/C2-1</f>
        <v>7.2628234226055355E-3</v>
      </c>
      <c r="I2" s="7">
        <f t="shared" ref="I2:I7" si="2">C2/G2-1</f>
        <v>0.15533878749737773</v>
      </c>
      <c r="J2" s="16">
        <f>$J$1</f>
        <v>44928</v>
      </c>
      <c r="K2" s="16" cm="1" vm="97">
        <f t="array" aca="1" ref="K2:L2" ca="1">_xlfn.STOCKHISTORY(B2,J2,J2,0,0 )</f>
        <v>44928</v>
      </c>
      <c r="L2" s="18" vm="98">
        <f ca="1"/>
        <v>1.0662</v>
      </c>
      <c r="M2" s="15"/>
      <c r="N2" s="1">
        <f t="shared" ref="N2:N23" ca="1" si="3">C2/L2-1</f>
        <v>3.3108234852748053E-2</v>
      </c>
      <c r="O2" s="7">
        <f t="shared" ref="O2:O6" ca="1" si="4">N2</f>
        <v>3.3108234852748053E-2</v>
      </c>
    </row>
    <row r="3" spans="1:15" x14ac:dyDescent="0.25">
      <c r="A3" t="s">
        <v>81</v>
      </c>
      <c r="B3" t="e" vm="99">
        <v>#VALUE!</v>
      </c>
      <c r="C3" s="18" cm="1">
        <f t="array" ref="C3">_FV(B3,"Price")</f>
        <v>0.74690000000000001</v>
      </c>
      <c r="D3" s="1" cm="1">
        <f t="array" ref="D3">_FV(B3,"Change (%)",TRUE)</f>
        <v>1.1374E-2</v>
      </c>
      <c r="E3" s="1">
        <f t="shared" si="0"/>
        <v>1.1374E-2</v>
      </c>
      <c r="F3" s="17" cm="1">
        <f t="array" ref="F3">_FV(B3,"52 week high",TRUE)</f>
        <v>0.79879999999999995</v>
      </c>
      <c r="G3" s="17" cm="1">
        <f t="array" ref="G3">_FV(B3,"52 week low",TRUE)</f>
        <v>0.71530000000000005</v>
      </c>
      <c r="H3" s="7">
        <f t="shared" si="1"/>
        <v>6.948721381711076E-2</v>
      </c>
      <c r="I3" s="7">
        <f t="shared" si="2"/>
        <v>4.417726827904378E-2</v>
      </c>
      <c r="J3" s="16">
        <f t="shared" ref="J3:J23" si="5">$J$1</f>
        <v>44928</v>
      </c>
      <c r="K3" s="16" cm="1" vm="97">
        <f t="array" aca="1" ref="K3:L3" ca="1">_xlfn.STOCKHISTORY(B3,J3,J3,0,0 )</f>
        <v>44928</v>
      </c>
      <c r="L3" s="18" vm="100">
        <f ca="1"/>
        <v>0.73660000000000003</v>
      </c>
      <c r="M3" s="15"/>
      <c r="N3" s="1">
        <f t="shared" ca="1" si="3"/>
        <v>1.3983165897366145E-2</v>
      </c>
      <c r="O3" s="7">
        <f t="shared" ca="1" si="4"/>
        <v>1.3983165897366145E-2</v>
      </c>
    </row>
    <row r="4" spans="1:15" x14ac:dyDescent="0.25">
      <c r="A4" t="s">
        <v>82</v>
      </c>
      <c r="B4" t="e" vm="101">
        <v>#VALUE!</v>
      </c>
      <c r="C4" s="18" cm="1">
        <f t="array" ref="C4">_FV(B4,"Price")</f>
        <v>0.67479999999999996</v>
      </c>
      <c r="D4" s="1" cm="1">
        <f t="array" ref="D4">_FV(B4,"Change (%)",TRUE)</f>
        <v>8.2179999999999996E-3</v>
      </c>
      <c r="E4" s="1">
        <f t="shared" si="0"/>
        <v>8.2179999999999996E-3</v>
      </c>
      <c r="F4" s="18" cm="1">
        <f t="array" ref="F4">_FV(B4,"52 week high",TRUE)</f>
        <v>0.72819999999999996</v>
      </c>
      <c r="G4" s="18" cm="1">
        <f t="array" ref="G4">_FV(B4,"52 week low",TRUE)</f>
        <v>0.6169</v>
      </c>
      <c r="H4" s="7">
        <f t="shared" si="1"/>
        <v>7.9134558387670362E-2</v>
      </c>
      <c r="I4" s="7">
        <f t="shared" si="2"/>
        <v>9.3856378667531049E-2</v>
      </c>
      <c r="J4" s="16">
        <f t="shared" si="5"/>
        <v>44928</v>
      </c>
      <c r="K4" s="16" cm="1" vm="97">
        <f t="array" aca="1" ref="K4:L4" ca="1">_xlfn.STOCKHISTORY(B4,J4,J4,0,0 )</f>
        <v>44928</v>
      </c>
      <c r="L4" s="18" vm="102">
        <f ca="1"/>
        <v>0.68020000000000003</v>
      </c>
      <c r="M4" s="15"/>
      <c r="N4" s="1">
        <f t="shared" ca="1" si="3"/>
        <v>-7.938841517200923E-3</v>
      </c>
      <c r="O4" s="7">
        <f t="shared" ca="1" si="4"/>
        <v>-7.938841517200923E-3</v>
      </c>
    </row>
    <row r="5" spans="1:15" x14ac:dyDescent="0.25">
      <c r="A5" t="s">
        <v>83</v>
      </c>
      <c r="B5" t="e" vm="103">
        <v>#VALUE!</v>
      </c>
      <c r="C5" s="18" cm="1">
        <f t="array" ref="C5">_FV(B5,"Price")</f>
        <v>0.629</v>
      </c>
      <c r="D5" s="1" cm="1">
        <f t="array" ref="D5">_FV(B5,"Change (%)",TRUE)</f>
        <v>1.9109999999999999E-3</v>
      </c>
      <c r="E5" s="1">
        <f t="shared" si="0"/>
        <v>1.9109999999999999E-3</v>
      </c>
      <c r="F5" s="17" cm="1">
        <f t="array" ref="F5">_FV(B5,"52 week high",TRUE)</f>
        <v>0.65759999999999996</v>
      </c>
      <c r="G5" s="17" cm="1">
        <f t="array" ref="G5">_FV(B5,"52 week low",TRUE)</f>
        <v>0.55100000000000005</v>
      </c>
      <c r="H5" s="7">
        <f t="shared" si="1"/>
        <v>4.5468998410174821E-2</v>
      </c>
      <c r="I5" s="7">
        <f t="shared" si="2"/>
        <v>0.14156079854809422</v>
      </c>
      <c r="J5" s="16">
        <f t="shared" si="5"/>
        <v>44928</v>
      </c>
      <c r="K5" s="16" cm="1" vm="97">
        <f t="array" aca="1" ref="K5:L5" ca="1">_xlfn.STOCKHISTORY(B5,J5,J5,0,0 )</f>
        <v>44928</v>
      </c>
      <c r="L5" s="18" vm="104">
        <f ca="1"/>
        <v>0.63139999999999996</v>
      </c>
      <c r="M5" s="15"/>
      <c r="N5" s="1">
        <f t="shared" ca="1" si="3"/>
        <v>-3.8010769718086479E-3</v>
      </c>
      <c r="O5" s="7">
        <f t="shared" ca="1" si="4"/>
        <v>-3.8010769718086479E-3</v>
      </c>
    </row>
    <row r="6" spans="1:15" x14ac:dyDescent="0.25">
      <c r="A6" t="s">
        <v>64</v>
      </c>
      <c r="B6" t="e" vm="105">
        <v>#VALUE!</v>
      </c>
      <c r="C6" s="18" cm="1">
        <f t="array" ref="C6">_FV(B6,"Price")</f>
        <v>1.1227</v>
      </c>
      <c r="D6" s="1" cm="1">
        <f t="array" ref="D6">_FV(B6,"Change (%)",TRUE)</f>
        <v>-5.4039999999999999E-3</v>
      </c>
      <c r="E6" s="1">
        <f t="shared" si="0"/>
        <v>-5.4039999999999999E-3</v>
      </c>
      <c r="F6" s="18" cm="1">
        <f t="array" ref="F6">_FV(B6,"52 week high",TRUE)</f>
        <v>1.1336999999999999</v>
      </c>
      <c r="G6" s="18" cm="1">
        <f t="array" ref="G6">_FV(B6,"52 week low",TRUE)</f>
        <v>0.98499999999999999</v>
      </c>
      <c r="H6" s="7">
        <f t="shared" si="1"/>
        <v>9.7978088536563313E-3</v>
      </c>
      <c r="I6" s="7">
        <f t="shared" si="2"/>
        <v>0.13979695431472083</v>
      </c>
      <c r="J6" s="16">
        <f t="shared" si="5"/>
        <v>44928</v>
      </c>
      <c r="K6" s="16" cm="1" vm="97">
        <f t="array" aca="1" ref="K6:L6" ca="1">_xlfn.STOCKHISTORY(B6,J6,J6,0,0 )</f>
        <v>44928</v>
      </c>
      <c r="L6" s="18" vm="106">
        <f ca="1"/>
        <v>1.0806</v>
      </c>
      <c r="M6" s="15"/>
      <c r="N6" s="1">
        <f t="shared" ca="1" si="3"/>
        <v>3.8959837127521713E-2</v>
      </c>
      <c r="O6" s="7">
        <f t="shared" ca="1" si="4"/>
        <v>3.8959837127521713E-2</v>
      </c>
    </row>
    <row r="7" spans="1:15" x14ac:dyDescent="0.25">
      <c r="A7" s="5" t="s">
        <v>63</v>
      </c>
      <c r="B7" s="5" t="e" vm="107">
        <v>#VALUE!</v>
      </c>
      <c r="C7" s="22" cm="1">
        <f t="array" ref="C7">_FV(B7,"Price")</f>
        <v>1.2633000000000001</v>
      </c>
      <c r="D7" s="23" cm="1">
        <f t="array" ref="D7">_FV(B7,"Change (%)",TRUE)</f>
        <v>4.8520000000000004E-3</v>
      </c>
      <c r="E7" s="23">
        <f t="shared" si="0"/>
        <v>4.8520000000000004E-3</v>
      </c>
      <c r="F7" s="24" cm="1">
        <f t="array" ref="F7">_FV(B7,"52 week high",TRUE)</f>
        <v>1.2665999999999999</v>
      </c>
      <c r="G7" s="24" cm="1">
        <f t="array" ref="G7">_FV(B7,"52 week low",TRUE)</f>
        <v>1.0382</v>
      </c>
      <c r="H7" s="8">
        <f t="shared" si="1"/>
        <v>2.6122061268105679E-3</v>
      </c>
      <c r="I7" s="8">
        <f t="shared" si="2"/>
        <v>0.21681756886919668</v>
      </c>
      <c r="J7" s="16">
        <f t="shared" si="5"/>
        <v>44928</v>
      </c>
      <c r="K7" s="25" cm="1" vm="97">
        <f t="array" aca="1" ref="K7:L7" ca="1">_xlfn.STOCKHISTORY(B7,J7,J7,0,0 )</f>
        <v>44928</v>
      </c>
      <c r="L7" s="22" vm="108">
        <f ca="1"/>
        <v>1.2044999999999999</v>
      </c>
      <c r="M7" s="26"/>
      <c r="N7" s="23">
        <f t="shared" ca="1" si="3"/>
        <v>4.8816936488169427E-2</v>
      </c>
      <c r="O7" s="8">
        <f ca="1">N7</f>
        <v>4.8816936488169427E-2</v>
      </c>
    </row>
    <row r="8" spans="1:15" x14ac:dyDescent="0.25">
      <c r="A8" s="21" t="s">
        <v>65</v>
      </c>
      <c r="B8" t="e" vm="109">
        <v>#VALUE!</v>
      </c>
      <c r="C8" s="18" cm="1">
        <f t="array" ref="C8">_FV(B8,"Price")</f>
        <v>6.91</v>
      </c>
      <c r="D8" s="1" cm="1">
        <f t="array" ref="D8">_FV(B8,"Change (%)",TRUE)</f>
        <v>5.7919999999999998E-4</v>
      </c>
      <c r="E8" s="1">
        <f>1/(D8+1)-1</f>
        <v>-5.7886472155332935E-4</v>
      </c>
      <c r="F8" s="18" cm="1">
        <f t="array" ref="F8">_FV(B8,"52 week high",TRUE)</f>
        <v>7.327</v>
      </c>
      <c r="G8" s="18" cm="1">
        <f t="array" ref="G8">_FV(B8,"52 week low",TRUE)</f>
        <v>6.5890000000000004</v>
      </c>
      <c r="H8" s="7">
        <f>C8/G8-1</f>
        <v>4.8717559568978608E-2</v>
      </c>
      <c r="I8" s="7">
        <f>F8/C8-1</f>
        <v>6.0347322720694541E-2</v>
      </c>
      <c r="J8" s="16">
        <f t="shared" si="5"/>
        <v>44928</v>
      </c>
      <c r="K8" s="16" cm="1" vm="97">
        <f t="array" aca="1" ref="K8:L8" ca="1">_xlfn.STOCKHISTORY(B8,J8,J8,0,0 )</f>
        <v>44928</v>
      </c>
      <c r="L8" s="18" vm="110">
        <f ca="1"/>
        <v>6.8971999999999998</v>
      </c>
      <c r="M8" s="15"/>
      <c r="N8" s="1">
        <f t="shared" ca="1" si="3"/>
        <v>1.8558255523981604E-3</v>
      </c>
      <c r="O8" s="7">
        <f ca="1">1/(N8+1)-1</f>
        <v>-1.8523878437048946E-3</v>
      </c>
    </row>
    <row r="9" spans="1:15" x14ac:dyDescent="0.25">
      <c r="A9" s="21" t="s">
        <v>66</v>
      </c>
      <c r="B9" t="e" vm="111">
        <v>#VALUE!</v>
      </c>
      <c r="C9" s="17" cm="1">
        <f t="array" ref="C9">_FV(B9,"Price")</f>
        <v>134.84</v>
      </c>
      <c r="D9" s="1" cm="1">
        <f t="array" ref="D9">_FV(B9,"Change (%)",TRUE)</f>
        <v>4.2449999999999996E-3</v>
      </c>
      <c r="E9" s="1">
        <f>1/(D9+1)-1</f>
        <v>-4.2270561466575263E-3</v>
      </c>
      <c r="F9" s="17" cm="1">
        <f t="array" ref="F9">_FV(B9,"52 week high",TRUE)</f>
        <v>151.94</v>
      </c>
      <c r="G9" s="17" cm="1">
        <f t="array" ref="G9">_FV(B9,"52 week low",TRUE)</f>
        <v>126.35</v>
      </c>
      <c r="H9" s="7">
        <f>C9/G9-1</f>
        <v>6.7194301543332058E-2</v>
      </c>
      <c r="I9" s="7">
        <f>F9/C9-1</f>
        <v>0.12681696825867683</v>
      </c>
      <c r="J9" s="16">
        <f t="shared" si="5"/>
        <v>44928</v>
      </c>
      <c r="K9" s="16" cm="1" vm="97">
        <f t="array" aca="1" ref="K9:L9" ca="1">_xlfn.STOCKHISTORY(B9,J9,J9,0,0 )</f>
        <v>44928</v>
      </c>
      <c r="L9" s="17" vm="112">
        <f ca="1"/>
        <v>130.72999999999999</v>
      </c>
      <c r="M9" s="15"/>
      <c r="N9" s="1">
        <f t="shared" ca="1" si="3"/>
        <v>3.1438843417731288E-2</v>
      </c>
      <c r="O9" s="7">
        <f t="shared" ref="O9:O23" ca="1" si="6">1/(N9+1)-1</f>
        <v>-3.0480569563927751E-2</v>
      </c>
    </row>
    <row r="10" spans="1:15" x14ac:dyDescent="0.25">
      <c r="A10" s="21" t="s">
        <v>67</v>
      </c>
      <c r="B10" t="e" vm="113">
        <v>#VALUE!</v>
      </c>
      <c r="C10" s="17" cm="1">
        <f t="array" ref="C10">_FV(B10,"Price")</f>
        <v>1318.25</v>
      </c>
      <c r="D10" s="1" cm="1">
        <f t="array" ref="D10">_FV(B10,"Change (%)",TRUE)</f>
        <v>-3.5530000000000002E-3</v>
      </c>
      <c r="E10" s="1">
        <f t="shared" ref="E10:E23" si="7">1/(D10+1)-1</f>
        <v>3.5656688213221432E-3</v>
      </c>
      <c r="F10" s="17" cm="1">
        <f t="array" ref="F10">_FV(B10,"52 week high",TRUE)</f>
        <v>1445.82</v>
      </c>
      <c r="G10" s="17" cm="1">
        <f t="array" ref="G10">_FV(B10,"52 week low",TRUE)</f>
        <v>1215.42</v>
      </c>
      <c r="H10" s="7">
        <f>C10/G10-1</f>
        <v>8.4604498856362342E-2</v>
      </c>
      <c r="I10" s="7">
        <f>F10/C10-1</f>
        <v>9.6772235918831662E-2</v>
      </c>
      <c r="J10" s="16">
        <f t="shared" si="5"/>
        <v>44928</v>
      </c>
      <c r="K10" s="16" cm="1" vm="97">
        <f t="array" aca="1" ref="K10:L10" ca="1">_xlfn.STOCKHISTORY(B10,J10,J10,0,0 )</f>
        <v>44928</v>
      </c>
      <c r="L10" s="17" vm="114">
        <f ca="1"/>
        <v>1269.03</v>
      </c>
      <c r="M10" s="15"/>
      <c r="N10" s="1">
        <f t="shared" ca="1" si="3"/>
        <v>3.8785529104906846E-2</v>
      </c>
      <c r="O10" s="7">
        <f t="shared" ca="1" si="6"/>
        <v>-3.7337379101080925E-2</v>
      </c>
    </row>
    <row r="11" spans="1:15" x14ac:dyDescent="0.25">
      <c r="A11" s="21" t="s">
        <v>68</v>
      </c>
      <c r="B11" t="e" vm="115">
        <v>#VALUE!</v>
      </c>
      <c r="C11" s="19" cm="1">
        <f t="array" ref="C11">_FV(B11,"Price")</f>
        <v>30.654</v>
      </c>
      <c r="D11" s="1" cm="1">
        <f t="array" ref="D11">_FV(B11,"Change (%)",TRUE)</f>
        <v>-2.0180000000000003E-3</v>
      </c>
      <c r="E11" s="1">
        <f t="shared" si="7"/>
        <v>2.0220805585671187E-3</v>
      </c>
      <c r="F11" s="19" cm="1">
        <f t="array" ref="F11">_FV(B11,"52 week high",TRUE)</f>
        <v>32.408000000000001</v>
      </c>
      <c r="G11" s="19" cm="1">
        <f t="array" ref="G11">_FV(B11,"52 week low",TRUE)</f>
        <v>28.884</v>
      </c>
      <c r="H11" s="7">
        <f t="shared" ref="H11:H14" si="8">C11/G11-1</f>
        <v>6.1279601163273689E-2</v>
      </c>
      <c r="I11" s="7">
        <f t="shared" ref="I11:I14" si="9">F11/C11-1</f>
        <v>5.7219286226919852E-2</v>
      </c>
      <c r="J11" s="16">
        <f t="shared" si="5"/>
        <v>44928</v>
      </c>
      <c r="K11" s="16" cm="1" vm="97">
        <f t="array" aca="1" ref="K11:L11" ca="1">_xlfn.STOCKHISTORY(B11,J11,J11,0,0 )</f>
        <v>44928</v>
      </c>
      <c r="L11" s="19" vm="116">
        <f ca="1"/>
        <v>30.728000000000002</v>
      </c>
      <c r="M11" s="15"/>
      <c r="N11" s="1">
        <f t="shared" ca="1" si="3"/>
        <v>-2.4082270242125059E-3</v>
      </c>
      <c r="O11" s="7">
        <f t="shared" ca="1" si="6"/>
        <v>2.4140405819794708E-3</v>
      </c>
    </row>
    <row r="12" spans="1:15" x14ac:dyDescent="0.25">
      <c r="A12" s="21" t="s">
        <v>69</v>
      </c>
      <c r="B12" t="e" vm="117">
        <v>#VALUE!</v>
      </c>
      <c r="C12" s="18" cm="1">
        <f t="array" ref="C12">_FV(B12,"Price")</f>
        <v>1.3250999999999999</v>
      </c>
      <c r="D12" s="1" cm="1">
        <f t="array" ref="D12">_FV(B12,"Change (%)",TRUE)</f>
        <v>-2.1840000000000002E-3</v>
      </c>
      <c r="E12" s="1">
        <f t="shared" si="7"/>
        <v>2.1887802961668701E-3</v>
      </c>
      <c r="F12" s="18" cm="1">
        <f t="array" ref="F12">_FV(B12,"52 week high",TRUE)</f>
        <v>1.4491000000000001</v>
      </c>
      <c r="G12" s="18" cm="1">
        <f t="array" ref="G12">_FV(B12,"52 week low",TRUE)</f>
        <v>1.3028</v>
      </c>
      <c r="H12" s="7">
        <f t="shared" si="8"/>
        <v>1.7116978814860184E-2</v>
      </c>
      <c r="I12" s="7">
        <f t="shared" si="9"/>
        <v>9.3577843181646747E-2</v>
      </c>
      <c r="J12" s="16">
        <f t="shared" si="5"/>
        <v>44928</v>
      </c>
      <c r="K12" s="16" cm="1" vm="97">
        <f t="array" aca="1" ref="K12:L12" ca="1">_xlfn.STOCKHISTORY(B12,J12,J12,0,0 )</f>
        <v>44928</v>
      </c>
      <c r="L12" s="18" vm="118">
        <f ca="1"/>
        <v>1.3412999999999999</v>
      </c>
      <c r="M12" s="15"/>
      <c r="N12" s="1">
        <f t="shared" ca="1" si="3"/>
        <v>-1.2077834936255916E-2</v>
      </c>
      <c r="O12" s="7">
        <f t="shared" ca="1" si="6"/>
        <v>1.2225492415666839E-2</v>
      </c>
    </row>
    <row r="13" spans="1:15" x14ac:dyDescent="0.25">
      <c r="A13" s="21" t="s">
        <v>70</v>
      </c>
      <c r="B13" t="e" vm="119">
        <v>#VALUE!</v>
      </c>
      <c r="C13" s="19" cm="1">
        <f t="array" ref="C13">_FV(B13,"Price")</f>
        <v>4.4349999999999996</v>
      </c>
      <c r="D13" s="1" cm="1">
        <f t="array" ref="D13">_FV(B13,"Change (%)",TRUE)</f>
        <v>-3.3710000000000003E-3</v>
      </c>
      <c r="E13" s="1">
        <f t="shared" si="7"/>
        <v>3.382402077402924E-3</v>
      </c>
      <c r="F13" s="19" cm="1">
        <f t="array" ref="F13">_FV(B13,"52 week high",TRUE)</f>
        <v>4.7469999999999999</v>
      </c>
      <c r="G13" s="19" cm="1">
        <f t="array" ref="G13">_FV(B13,"52 week low",TRUE)</f>
        <v>4.22</v>
      </c>
      <c r="H13" s="7">
        <f t="shared" si="8"/>
        <v>5.0947867298578142E-2</v>
      </c>
      <c r="I13" s="7">
        <f t="shared" si="9"/>
        <v>7.0349492671927916E-2</v>
      </c>
      <c r="J13" s="16">
        <f t="shared" si="5"/>
        <v>44928</v>
      </c>
      <c r="K13" s="16" cm="1" vm="97">
        <f t="array" aca="1" ref="K13:L13" ca="1">_xlfn.STOCKHISTORY(B13,J13,J13,0,0 )</f>
        <v>44928</v>
      </c>
      <c r="L13" s="19" vm="120">
        <f ca="1"/>
        <v>4.4000000000000004</v>
      </c>
      <c r="M13" s="15"/>
      <c r="N13" s="1">
        <f t="shared" ca="1" si="3"/>
        <v>7.9545454545453254E-3</v>
      </c>
      <c r="O13" s="7">
        <f t="shared" ca="1" si="6"/>
        <v>-7.8917700112738354E-3</v>
      </c>
    </row>
    <row r="14" spans="1:15" x14ac:dyDescent="0.25">
      <c r="A14" s="21" t="s">
        <v>71</v>
      </c>
      <c r="B14" t="e" vm="121">
        <v>#VALUE!</v>
      </c>
      <c r="C14" s="17" cm="1">
        <f t="array" ref="C14">_FV(B14,"Price")</f>
        <v>33.83</v>
      </c>
      <c r="D14" s="1" cm="1">
        <f t="array" ref="D14">_FV(B14,"Change (%)",TRUE)</f>
        <v>1.7769999999999999E-3</v>
      </c>
      <c r="E14" s="1">
        <f t="shared" si="7"/>
        <v>-1.7738478723308138E-3</v>
      </c>
      <c r="F14" s="17" cm="1">
        <f t="array" ref="F14">_FV(B14,"52 week high",TRUE)</f>
        <v>38.46</v>
      </c>
      <c r="G14" s="17" cm="1">
        <f t="array" ref="G14">_FV(B14,"52 week low",TRUE)</f>
        <v>32.56</v>
      </c>
      <c r="H14" s="7">
        <f t="shared" si="8"/>
        <v>3.9004914004913793E-2</v>
      </c>
      <c r="I14" s="7">
        <f t="shared" si="9"/>
        <v>0.13686077446053813</v>
      </c>
      <c r="J14" s="16">
        <f t="shared" si="5"/>
        <v>44928</v>
      </c>
      <c r="K14" s="16" cm="1" vm="97">
        <f t="array" aca="1" ref="K14:L14" ca="1">_xlfn.STOCKHISTORY(B14,J14,J14,0,0 )</f>
        <v>44928</v>
      </c>
      <c r="L14" s="17" vm="122">
        <f ca="1"/>
        <v>34.54</v>
      </c>
      <c r="M14" s="15"/>
      <c r="N14" s="1">
        <f t="shared" ca="1" si="3"/>
        <v>-2.0555877243775389E-2</v>
      </c>
      <c r="O14" s="7">
        <f t="shared" ca="1" si="6"/>
        <v>2.0987289388117114E-2</v>
      </c>
    </row>
    <row r="15" spans="1:15" x14ac:dyDescent="0.25">
      <c r="A15" s="21" t="s">
        <v>72</v>
      </c>
      <c r="B15" t="e" vm="123">
        <v>#VALUE!</v>
      </c>
      <c r="C15" s="18" cm="1">
        <f t="array" ref="C15">_FV(B15,"Price")</f>
        <v>81.7</v>
      </c>
      <c r="D15" s="1" cm="1">
        <f t="array" ref="D15">_FV(B15,"Change (%)",TRUE)</f>
        <v>-1.2239999999999999E-4</v>
      </c>
      <c r="E15" s="1">
        <f t="shared" si="7"/>
        <v>1.2241498359388814E-4</v>
      </c>
      <c r="F15" s="18" cm="1">
        <f t="array" ref="F15">_FV(B15,"52 week high",TRUE)</f>
        <v>83.262500000000003</v>
      </c>
      <c r="G15" s="18" cm="1">
        <f t="array" ref="G15">_FV(B15,"52 week low",TRUE)</f>
        <v>75.984999999999999</v>
      </c>
      <c r="H15" s="7">
        <f t="shared" ref="H15:H23" si="10">C15/G15-1</f>
        <v>7.5212212936763834E-2</v>
      </c>
      <c r="I15" s="7">
        <f t="shared" ref="I15:I23" si="11">F15/C15-1</f>
        <v>1.9124847001223966E-2</v>
      </c>
      <c r="J15" s="16">
        <f t="shared" si="5"/>
        <v>44928</v>
      </c>
      <c r="K15" s="16" cm="1" vm="97">
        <f t="array" aca="1" ref="K15:L15" ca="1">_xlfn.STOCKHISTORY(B15,J15,J15,0,0 )</f>
        <v>44928</v>
      </c>
      <c r="L15" s="18" vm="124">
        <f ca="1"/>
        <v>82.745000000000005</v>
      </c>
      <c r="M15" s="15"/>
      <c r="N15" s="1">
        <f t="shared" ca="1" si="3"/>
        <v>-1.2629161882893203E-2</v>
      </c>
      <c r="O15" s="7">
        <f t="shared" ca="1" si="6"/>
        <v>1.2790697674418539E-2</v>
      </c>
    </row>
    <row r="16" spans="1:15" x14ac:dyDescent="0.25">
      <c r="A16" s="21" t="s">
        <v>73</v>
      </c>
      <c r="B16" t="e" vm="125">
        <v>#VALUE!</v>
      </c>
      <c r="C16" s="20" cm="1">
        <f t="array" ref="C16">_FV(B16,"Price")</f>
        <v>14670</v>
      </c>
      <c r="D16" s="1" cm="1">
        <f t="array" ref="D16">_FV(B16,"Change (%)",TRUE)</f>
        <v>-3.4070000000000004E-4</v>
      </c>
      <c r="E16" s="1">
        <f t="shared" si="7"/>
        <v>3.4081611605074613E-4</v>
      </c>
      <c r="F16" s="20" cm="1">
        <f t="array" ref="F16">_FV(B16,"52 week high",TRUE)</f>
        <v>15760</v>
      </c>
      <c r="G16" s="20" cm="1">
        <f t="array" ref="G16">_FV(B16,"52 week low",TRUE)</f>
        <v>14415</v>
      </c>
      <c r="H16" s="7">
        <f t="shared" si="10"/>
        <v>1.7689906347554629E-2</v>
      </c>
      <c r="I16" s="7">
        <f t="shared" si="11"/>
        <v>7.4301295160190906E-2</v>
      </c>
      <c r="J16" s="16">
        <f t="shared" si="5"/>
        <v>44928</v>
      </c>
      <c r="K16" s="16" cm="1" vm="97">
        <f t="array" aca="1" ref="K16:L16" ca="1">_xlfn.STOCKHISTORY(B16,J16,J16,0,0 )</f>
        <v>44928</v>
      </c>
      <c r="L16" s="20" vm="126">
        <f ca="1"/>
        <v>15570</v>
      </c>
      <c r="M16" s="15"/>
      <c r="N16" s="1">
        <f t="shared" ca="1" si="3"/>
        <v>-5.7803468208092457E-2</v>
      </c>
      <c r="O16" s="7">
        <f t="shared" ca="1" si="6"/>
        <v>6.134969325153361E-2</v>
      </c>
    </row>
    <row r="17" spans="1:15" x14ac:dyDescent="0.25">
      <c r="A17" s="21" t="s">
        <v>74</v>
      </c>
      <c r="B17" t="e" vm="127">
        <v>#VALUE!</v>
      </c>
      <c r="C17" s="20" cm="1">
        <f t="array" ref="C17">_FV(B17,"Price")</f>
        <v>23440</v>
      </c>
      <c r="D17" s="1" cm="1">
        <f t="array" ref="D17">_FV(B17,"Change (%)",TRUE)</f>
        <v>-2.1329999999999998E-4</v>
      </c>
      <c r="E17" s="1">
        <f t="shared" si="7"/>
        <v>2.133455065964629E-4</v>
      </c>
      <c r="F17" s="20" cm="1">
        <f t="array" ref="F17">_FV(B17,"52 week high",TRUE)</f>
        <v>24876</v>
      </c>
      <c r="G17" s="20" cm="1">
        <f t="array" ref="G17">_FV(B17,"52 week low",TRUE)</f>
        <v>22935</v>
      </c>
      <c r="H17" s="7">
        <f t="shared" si="10"/>
        <v>2.2018748637453678E-2</v>
      </c>
      <c r="I17" s="7">
        <f t="shared" si="11"/>
        <v>6.126279863481221E-2</v>
      </c>
      <c r="J17" s="16">
        <f t="shared" si="5"/>
        <v>44928</v>
      </c>
      <c r="K17" s="16" cm="1" vm="97">
        <f t="array" aca="1" ref="K17:L17" ca="1">_xlfn.STOCKHISTORY(B17,J17,J17,0,0 )</f>
        <v>44928</v>
      </c>
      <c r="L17" s="20" vm="128">
        <f ca="1"/>
        <v>23610</v>
      </c>
      <c r="M17" s="15"/>
      <c r="N17" s="1">
        <f t="shared" ca="1" si="3"/>
        <v>-7.2003388394747958E-3</v>
      </c>
      <c r="O17" s="7">
        <f t="shared" ca="1" si="6"/>
        <v>7.2525597269623709E-3</v>
      </c>
    </row>
    <row r="18" spans="1:15" x14ac:dyDescent="0.25">
      <c r="A18" s="21" t="s">
        <v>75</v>
      </c>
      <c r="B18" t="e" vm="129">
        <v>#VALUE!</v>
      </c>
      <c r="C18" s="19" cm="1">
        <f t="array" ref="C18">_FV(B18,"Price")</f>
        <v>55.29</v>
      </c>
      <c r="D18" s="1" cm="1">
        <f t="array" ref="D18">_FV(B18,"Change (%)",TRUE)</f>
        <v>-1.4449999999999999E-3</v>
      </c>
      <c r="E18" s="1">
        <f t="shared" si="7"/>
        <v>1.4470910465622655E-3</v>
      </c>
      <c r="F18" s="19" cm="1">
        <f t="array" ref="F18">_FV(B18,"52 week high",TRUE)</f>
        <v>59.203000000000003</v>
      </c>
      <c r="G18" s="19" cm="1">
        <f t="array" ref="G18">_FV(B18,"52 week low",TRUE)</f>
        <v>51.984999999999999</v>
      </c>
      <c r="H18" s="7">
        <f t="shared" si="10"/>
        <v>6.3576031547561751E-2</v>
      </c>
      <c r="I18" s="7">
        <f t="shared" si="11"/>
        <v>7.077229155362641E-2</v>
      </c>
      <c r="J18" s="16">
        <f t="shared" si="5"/>
        <v>44928</v>
      </c>
      <c r="K18" s="16" cm="1" vm="97">
        <f t="array" aca="1" ref="K18:L18" ca="1">_xlfn.STOCKHISTORY(B18,J18,J18,0,0 )</f>
        <v>44928</v>
      </c>
      <c r="L18" s="19" vm="130">
        <f ca="1"/>
        <v>55.7</v>
      </c>
      <c r="M18" s="15"/>
      <c r="N18" s="1">
        <f t="shared" ca="1" si="3"/>
        <v>-7.3608617594255188E-3</v>
      </c>
      <c r="O18" s="7">
        <f t="shared" ca="1" si="6"/>
        <v>7.4154458310724536E-3</v>
      </c>
    </row>
    <row r="19" spans="1:15" x14ac:dyDescent="0.25">
      <c r="A19" s="21" t="s">
        <v>76</v>
      </c>
      <c r="B19" t="e" vm="131">
        <v>#VALUE!</v>
      </c>
      <c r="C19" s="18" cm="1">
        <f t="array" ref="C19">_FV(B19,"Price")</f>
        <v>18.396999999999998</v>
      </c>
      <c r="D19" s="1" cm="1">
        <f t="array" ref="D19">_FV(B19,"Change (%)",TRUE)</f>
        <v>6.5159999999999992E-3</v>
      </c>
      <c r="E19" s="1">
        <f t="shared" si="7"/>
        <v>-6.4738166109629125E-3</v>
      </c>
      <c r="F19" s="18" cm="1">
        <f t="array" ref="F19">_FV(B19,"52 week high",TRUE)</f>
        <v>18.716899999999999</v>
      </c>
      <c r="G19" s="18" cm="1">
        <f t="array" ref="G19">_FV(B19,"52 week low",TRUE)</f>
        <v>15.1608</v>
      </c>
      <c r="H19" s="7">
        <f t="shared" si="10"/>
        <v>0.2134583926969551</v>
      </c>
      <c r="I19" s="7">
        <f t="shared" si="11"/>
        <v>1.7388704680110889E-2</v>
      </c>
      <c r="J19" s="16">
        <f t="shared" si="5"/>
        <v>44928</v>
      </c>
      <c r="K19" s="16" cm="1" vm="97">
        <f t="array" aca="1" ref="K19:L19" ca="1">_xlfn.STOCKHISTORY(B19,J19,J19,0,0 )</f>
        <v>44928</v>
      </c>
      <c r="L19" s="18" vm="132">
        <f ca="1"/>
        <v>16.974299999999999</v>
      </c>
      <c r="M19" s="15"/>
      <c r="N19" s="1">
        <f t="shared" ca="1" si="3"/>
        <v>8.3814943767931416E-2</v>
      </c>
      <c r="O19" s="7">
        <f t="shared" ca="1" si="6"/>
        <v>-7.7333260857748498E-2</v>
      </c>
    </row>
    <row r="20" spans="1:15" x14ac:dyDescent="0.25">
      <c r="A20" s="21" t="s">
        <v>77</v>
      </c>
      <c r="B20" t="e" vm="133">
        <v>#VALUE!</v>
      </c>
      <c r="C20" s="18" cm="1">
        <f t="array" ref="C20">_FV(B20,"Price")</f>
        <v>4.9428000000000001</v>
      </c>
      <c r="D20" s="1" cm="1">
        <f t="array" ref="D20">_FV(B20,"Change (%)",TRUE)</f>
        <v>-7.9080000000000001E-3</v>
      </c>
      <c r="E20" s="1">
        <f t="shared" si="7"/>
        <v>7.9710349443398165E-3</v>
      </c>
      <c r="F20" s="18" cm="1">
        <f t="array" ref="F20">_FV(B20,"52 week high",TRUE)</f>
        <v>5.5297000000000001</v>
      </c>
      <c r="G20" s="18" cm="1">
        <f t="array" ref="G20">_FV(B20,"52 week low",TRUE)</f>
        <v>4.6896000000000004</v>
      </c>
      <c r="H20" s="7">
        <f t="shared" si="10"/>
        <v>5.3991811668372414E-2</v>
      </c>
      <c r="I20" s="7">
        <f t="shared" si="11"/>
        <v>0.11873836691753659</v>
      </c>
      <c r="J20" s="16">
        <f t="shared" si="5"/>
        <v>44928</v>
      </c>
      <c r="K20" s="16" cm="1" vm="97">
        <f t="array" aca="1" ref="K20:L20" ca="1">_xlfn.STOCKHISTORY(B20,J20,J20,0,0 )</f>
        <v>44928</v>
      </c>
      <c r="L20" s="18" vm="134">
        <f ca="1"/>
        <v>5.3632999999999997</v>
      </c>
      <c r="M20" s="15"/>
      <c r="N20" s="1">
        <f t="shared" ca="1" si="3"/>
        <v>-7.8403221896966357E-2</v>
      </c>
      <c r="O20" s="7">
        <f t="shared" ca="1" si="6"/>
        <v>8.5073237840899818E-2</v>
      </c>
    </row>
    <row r="21" spans="1:15" x14ac:dyDescent="0.25">
      <c r="A21" s="21" t="s">
        <v>78</v>
      </c>
      <c r="B21" t="e" vm="135">
        <v>#VALUE!</v>
      </c>
      <c r="C21" s="18" cm="1">
        <f t="array" ref="C21">_FV(B21,"Price")</f>
        <v>76.695499999999996</v>
      </c>
      <c r="D21" s="1" cm="1">
        <f t="array" ref="D21">_FV(B21,"Change (%)",TRUE)</f>
        <v>-2.2931E-2</v>
      </c>
      <c r="E21" s="1">
        <f t="shared" si="7"/>
        <v>2.346917157334838E-2</v>
      </c>
      <c r="F21" s="18" cm="1">
        <f t="array" ref="F21">_FV(B21,"52 week high",TRUE)</f>
        <v>84.5</v>
      </c>
      <c r="G21" s="18" cm="1">
        <f t="array" ref="G21">_FV(B21,"52 week low",TRUE)</f>
        <v>47.75</v>
      </c>
      <c r="H21" s="7">
        <f t="shared" si="10"/>
        <v>0.60618848167539263</v>
      </c>
      <c r="I21" s="7">
        <f t="shared" si="11"/>
        <v>0.10175955564537698</v>
      </c>
      <c r="J21" s="16">
        <f t="shared" si="5"/>
        <v>44928</v>
      </c>
      <c r="K21" s="16" cm="1" vm="97">
        <f t="array" aca="1" ref="K21:L21" ca="1">_xlfn.STOCKHISTORY(B21,J21,J21,0,0 )</f>
        <v>44928</v>
      </c>
      <c r="L21" s="18" vm="136">
        <f ca="1"/>
        <v>70.995500000000007</v>
      </c>
      <c r="M21" s="15"/>
      <c r="N21" s="1">
        <f t="shared" ca="1" si="3"/>
        <v>8.0286778739497411E-2</v>
      </c>
      <c r="O21" s="7">
        <f t="shared" ca="1" si="6"/>
        <v>-7.4319875351226417E-2</v>
      </c>
    </row>
    <row r="22" spans="1:15" x14ac:dyDescent="0.25">
      <c r="A22" s="21" t="s">
        <v>79</v>
      </c>
      <c r="B22" t="e" vm="137">
        <v>#VALUE!</v>
      </c>
      <c r="C22" s="18" cm="1">
        <f t="array" ref="C22">_FV(B22,"Price")</f>
        <v>19.497800000000002</v>
      </c>
      <c r="D22" s="1" cm="1">
        <f t="array" ref="D22">_FV(B22,"Change (%)",TRUE)</f>
        <v>2.6679999999999998E-4</v>
      </c>
      <c r="E22" s="1">
        <f t="shared" si="7"/>
        <v>-2.6672883674627723E-4</v>
      </c>
      <c r="F22" s="18" cm="1">
        <f t="array" ref="F22">_FV(B22,"52 week high",TRUE)</f>
        <v>19.5321</v>
      </c>
      <c r="G22" s="18" cm="1">
        <f t="array" ref="G22">_FV(B22,"52 week low",TRUE)</f>
        <v>14.645</v>
      </c>
      <c r="H22" s="7">
        <f t="shared" si="10"/>
        <v>0.33136223967224332</v>
      </c>
      <c r="I22" s="7">
        <f t="shared" si="11"/>
        <v>1.759172829755018E-3</v>
      </c>
      <c r="J22" s="16">
        <f t="shared" si="5"/>
        <v>44928</v>
      </c>
      <c r="K22" s="16" cm="1" vm="97">
        <f t="array" aca="1" ref="K22:L22" ca="1">_xlfn.STOCKHISTORY(B22,J22,J22,0,0 )</f>
        <v>44928</v>
      </c>
      <c r="L22" s="18" vm="138">
        <f ca="1"/>
        <v>18.712</v>
      </c>
      <c r="M22" s="15"/>
      <c r="N22" s="1">
        <f t="shared" ca="1" si="3"/>
        <v>4.1994442069260396E-2</v>
      </c>
      <c r="O22" s="7">
        <f t="shared" ca="1" si="6"/>
        <v>-4.0301982787801727E-2</v>
      </c>
    </row>
    <row r="23" spans="1:15" x14ac:dyDescent="0.25">
      <c r="A23" s="21" t="s">
        <v>80</v>
      </c>
      <c r="B23" t="e" vm="139">
        <v>#VALUE!</v>
      </c>
      <c r="C23" s="17" cm="1">
        <f t="array" ref="C23">_FV(B23,"Price")</f>
        <v>283.39999999999998</v>
      </c>
      <c r="D23" s="1" cm="1">
        <f t="array" ref="D23">_FV(B23,"Change (%)",TRUE)</f>
        <v>3.5299999999999996E-4</v>
      </c>
      <c r="E23" s="1">
        <f t="shared" si="7"/>
        <v>-3.5287543497153351E-4</v>
      </c>
      <c r="F23" s="17" cm="1">
        <f t="array" ref="F23">_FV(B23,"52 week high",TRUE)</f>
        <v>288.25</v>
      </c>
      <c r="G23" s="17" cm="1">
        <f t="array" ref="G23">_FV(B23,"52 week low",TRUE)</f>
        <v>185</v>
      </c>
      <c r="H23" s="7">
        <f t="shared" si="10"/>
        <v>0.53189189189189179</v>
      </c>
      <c r="I23" s="7">
        <f t="shared" si="11"/>
        <v>1.7113620324629597E-2</v>
      </c>
      <c r="J23" s="16">
        <f t="shared" si="5"/>
        <v>44928</v>
      </c>
      <c r="K23" s="16" cm="1" vm="97">
        <f t="array" aca="1" ref="K23:L23" ca="1">_xlfn.STOCKHISTORY(B23,J23,J23,0,0 )</f>
        <v>44928</v>
      </c>
      <c r="L23" s="17" vm="140">
        <f ca="1"/>
        <v>226.4</v>
      </c>
      <c r="M23" s="15"/>
      <c r="N23" s="1">
        <f t="shared" ca="1" si="3"/>
        <v>0.25176678445229661</v>
      </c>
      <c r="O23" s="7">
        <f t="shared" ca="1" si="6"/>
        <v>-0.20112914608327437</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3"/>
  <sheetViews>
    <sheetView tabSelected="1" zoomScale="85" zoomScaleNormal="85" workbookViewId="0">
      <pane ySplit="1" topLeftCell="A8" activePane="bottomLeft" state="frozen"/>
      <selection activeCell="G1" sqref="G1"/>
      <selection pane="bottomLeft" activeCell="Q9" sqref="Q9:Q14"/>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41">
        <v>#VALUE!</v>
      </c>
      <c r="D2" t="str" cm="1">
        <f t="array" ref="D2">_FV(B2,"Ticker symbol",TRUE)</f>
        <v>SHY</v>
      </c>
      <c r="E2" cm="1">
        <f t="array" ref="E2">_FV(B2,"Price")</f>
        <v>82.209100000000007</v>
      </c>
      <c r="F2" s="1" cm="1">
        <f t="array" ref="F2">_FV(B2,"Change (%)",TRUE)</f>
        <v>-2.4380000000000001E-3</v>
      </c>
      <c r="G2" s="2" cm="1">
        <f t="array" ref="G2">_FV(B2,"52 week high",TRUE)</f>
        <v>83.526899999999998</v>
      </c>
      <c r="H2" s="2" cm="1">
        <f t="array" ref="H2">_FV(B2,"52 week low",TRUE)</f>
        <v>80.48</v>
      </c>
      <c r="I2" s="3" cm="1">
        <f t="array" ref="I2">_FV(B2,"Market cap",TRUE)/1000000</f>
        <v>27821.094703660001</v>
      </c>
      <c r="J2" s="14" cm="1">
        <f t="array" ref="J2">_FV(B2,"Volume")</f>
        <v>2810153</v>
      </c>
      <c r="K2" s="14" cm="1">
        <f t="array" ref="K2">_FV(B2,"Volume average",TRUE)</f>
        <v>4672202</v>
      </c>
      <c r="L2" s="3">
        <f>K2*E2/1000000</f>
        <v>384.09752143820003</v>
      </c>
      <c r="P2" s="7">
        <f t="shared" ref="P2:P6" si="0">J2/K2</f>
        <v>0.60146222273780114</v>
      </c>
      <c r="Q2" s="7">
        <f t="shared" ref="Q2:Q7" si="1">G2/E2-1</f>
        <v>1.6029855575599106E-2</v>
      </c>
      <c r="R2" s="7">
        <f t="shared" ref="R2:R7" si="2">E2/H2-1</f>
        <v>2.1484840954274276E-2</v>
      </c>
      <c r="S2" s="16">
        <f>$S$1</f>
        <v>44929</v>
      </c>
      <c r="T2" cm="1" vm="2">
        <f t="array" aca="1" ref="T2:U2" ca="1">_xlfn.STOCKHISTORY(B2,S2,S2,0,0 )</f>
        <v>44929</v>
      </c>
      <c r="U2" s="17" vm="142">
        <f ca="1"/>
        <v>81.239999999999995</v>
      </c>
      <c r="V2" s="7">
        <f t="shared" ref="V2:V7" ca="1" si="3">E2/U2-1</f>
        <v>1.192885278188105E-2</v>
      </c>
      <c r="X2">
        <v>100</v>
      </c>
      <c r="AH2" s="11"/>
      <c r="AJ2" s="11"/>
      <c r="AK2" s="11" cm="1">
        <f t="array" ref="AK2">_FV(B2,"previous close",TRUE)</f>
        <v>82.41</v>
      </c>
      <c r="AL2" s="4">
        <f t="shared" ref="AL2:AL6" si="4">AK2*X2</f>
        <v>8241</v>
      </c>
      <c r="AM2" s="11">
        <f t="shared" ref="AM2:AM6" si="5">AD2-AL2</f>
        <v>-8241</v>
      </c>
    </row>
    <row r="3" spans="1:39" outlineLevel="1" x14ac:dyDescent="0.25">
      <c r="A3" s="20" t="s">
        <v>85</v>
      </c>
      <c r="B3" t="e" vm="143">
        <v>#VALUE!</v>
      </c>
      <c r="C3" t="str" cm="1">
        <f t="array" ref="C3">_FV(B3,"Name")</f>
        <v>iShares:3-7 Trs Bd ETF</v>
      </c>
      <c r="D3" t="str" cm="1">
        <f t="array" ref="D3">_FV(B3,"Ticker symbol",TRUE)</f>
        <v>IEI</v>
      </c>
      <c r="E3" cm="1">
        <f t="array" ref="E3">_FV(B3,"Price")</f>
        <v>118.505</v>
      </c>
      <c r="F3" s="1" cm="1">
        <f t="array" ref="F3">_FV(B3,"Change (%)",TRUE)</f>
        <v>-4.4940000000000006E-3</v>
      </c>
      <c r="G3" s="2" cm="1">
        <f t="array" ref="G3">_FV(B3,"52 week high",TRUE)</f>
        <v>121.47</v>
      </c>
      <c r="H3" s="2" cm="1">
        <f t="array" ref="H3">_FV(B3,"52 week low",TRUE)</f>
        <v>112.2586</v>
      </c>
      <c r="I3" s="3" cm="1">
        <f t="array" ref="I3">_FV(B3,"Market cap",TRUE)/1000000</f>
        <v>12794.05676865</v>
      </c>
      <c r="J3" s="14" cm="1">
        <f t="array" ref="J3">_FV(B3,"Volume")</f>
        <v>1669526</v>
      </c>
      <c r="K3" s="14" cm="1">
        <f t="array" ref="K3">_FV(B3,"Volume average",TRUE)</f>
        <v>1619248</v>
      </c>
      <c r="L3" s="3">
        <f t="shared" ref="L3:L6" si="6">K3*E3/1000000</f>
        <v>191.88898423999998</v>
      </c>
      <c r="P3" s="7">
        <f t="shared" si="0"/>
        <v>1.0310502159026906</v>
      </c>
      <c r="Q3" s="7">
        <f t="shared" si="1"/>
        <v>2.5020041348466249E-2</v>
      </c>
      <c r="R3" s="7">
        <f t="shared" si="2"/>
        <v>5.5642952967523085E-2</v>
      </c>
      <c r="S3" s="16">
        <f t="shared" ref="S3:S14" si="7">$S$1</f>
        <v>44929</v>
      </c>
      <c r="T3" cm="1" vm="2">
        <f t="array" aca="1" ref="T3:U3" ca="1">_xlfn.STOCKHISTORY(B3,S3,S3,0,0 )</f>
        <v>44929</v>
      </c>
      <c r="U3" s="17" vm="144">
        <f ca="1"/>
        <v>115.23</v>
      </c>
      <c r="V3" s="7">
        <f t="shared" ca="1" si="3"/>
        <v>2.8421418033498069E-2</v>
      </c>
      <c r="X3">
        <v>1</v>
      </c>
      <c r="AH3" s="11"/>
      <c r="AJ3" s="11"/>
      <c r="AK3" s="11" cm="1">
        <f t="array" ref="AK3">_FV(B3,"previous close",TRUE)</f>
        <v>119.04</v>
      </c>
      <c r="AL3" s="4">
        <f t="shared" si="4"/>
        <v>119.04</v>
      </c>
      <c r="AM3" s="11">
        <f t="shared" si="5"/>
        <v>-119.04</v>
      </c>
    </row>
    <row r="4" spans="1:39" outlineLevel="1" x14ac:dyDescent="0.25">
      <c r="A4" s="20" t="s">
        <v>86</v>
      </c>
      <c r="B4" t="e" vm="145">
        <v>#VALUE!</v>
      </c>
      <c r="C4" t="str" cm="1">
        <f t="array" ref="C4">_FV(B4,"Name")</f>
        <v>iShares:7-10 Trs Bd ETF</v>
      </c>
      <c r="D4" t="str" cm="1">
        <f t="array" ref="D4">_FV(B4,"Ticker symbol",TRUE)</f>
        <v>IEF</v>
      </c>
      <c r="E4" cm="1">
        <f t="array" ref="E4">_FV(B4,"Price")</f>
        <v>99.685000000000002</v>
      </c>
      <c r="F4" s="1" cm="1">
        <f t="array" ref="F4">_FV(B4,"Change (%)",TRUE)</f>
        <v>-5.437E-3</v>
      </c>
      <c r="G4" s="2" cm="1">
        <f t="array" ref="G4">_FV(B4,"52 week high",TRUE)</f>
        <v>105.745</v>
      </c>
      <c r="H4" s="2" cm="1">
        <f t="array" ref="H4">_FV(B4,"52 week low",TRUE)</f>
        <v>92.48</v>
      </c>
      <c r="I4" s="3" cm="1">
        <f t="array" ref="I4">_FV(B4,"Market cap",TRUE)/1000000</f>
        <v>28445.9613455</v>
      </c>
      <c r="J4" s="14" cm="1">
        <f t="array" ref="J4">_FV(B4,"Volume")</f>
        <v>10454732</v>
      </c>
      <c r="K4" s="14" cm="1">
        <f t="array" ref="K4">_FV(B4,"Volume average",TRUE)</f>
        <v>8334432</v>
      </c>
      <c r="L4" s="3">
        <f t="shared" si="6"/>
        <v>830.81785392000006</v>
      </c>
      <c r="P4" s="7">
        <f t="shared" si="0"/>
        <v>1.254402459579729</v>
      </c>
      <c r="Q4" s="7">
        <f t="shared" si="1"/>
        <v>6.079149320359134E-2</v>
      </c>
      <c r="R4" s="7">
        <f t="shared" si="2"/>
        <v>7.7908737024221519E-2</v>
      </c>
      <c r="S4" s="16">
        <f t="shared" si="7"/>
        <v>44929</v>
      </c>
      <c r="T4" cm="1" vm="2">
        <f t="array" aca="1" ref="T4:U4" ca="1">_xlfn.STOCKHISTORY(B4,S4,S4,0,0 )</f>
        <v>44929</v>
      </c>
      <c r="U4" s="17" vm="146">
        <f ca="1"/>
        <v>96.53</v>
      </c>
      <c r="V4" s="7">
        <f t="shared" ca="1" si="3"/>
        <v>3.2684139645706045E-2</v>
      </c>
      <c r="X4">
        <v>1</v>
      </c>
      <c r="AH4" s="11"/>
      <c r="AJ4" s="11"/>
      <c r="AK4" s="11" cm="1">
        <f t="array" ref="AK4">_FV(B4,"previous close",TRUE)</f>
        <v>100.23</v>
      </c>
      <c r="AL4" s="4">
        <f t="shared" si="4"/>
        <v>100.23</v>
      </c>
      <c r="AM4" s="11">
        <f t="shared" si="5"/>
        <v>-100.23</v>
      </c>
    </row>
    <row r="5" spans="1:39" outlineLevel="1" x14ac:dyDescent="0.25">
      <c r="A5" s="20" t="s">
        <v>87</v>
      </c>
      <c r="B5" t="e" vm="147">
        <v>#VALUE!</v>
      </c>
      <c r="C5" t="str" cm="1">
        <f t="array" ref="C5">_FV(B5,"Name")</f>
        <v>iShares:20+ Trs Bd ETF</v>
      </c>
      <c r="D5" t="str" cm="1">
        <f t="array" ref="D5">_FV(B5,"Ticker symbol",TRUE)</f>
        <v>TLT</v>
      </c>
      <c r="E5" cm="1">
        <f t="array" ref="E5">_FV(B5,"Price")</f>
        <v>104.875</v>
      </c>
      <c r="F5" s="1" cm="1">
        <f t="array" ref="F5">_FV(B5,"Change (%)",TRUE)</f>
        <v>-3.4680000000000002E-3</v>
      </c>
      <c r="G5" s="2" cm="1">
        <f t="array" ref="G5">_FV(B5,"52 week high",TRUE)</f>
        <v>120.69</v>
      </c>
      <c r="H5" s="2" cm="1">
        <f t="array" ref="H5">_FV(B5,"52 week low",TRUE)</f>
        <v>91.85</v>
      </c>
      <c r="I5" s="3" cm="1">
        <f t="array" ref="I5">_FV(B5,"Market cap",TRUE)/1000000</f>
        <v>36204.063544789999</v>
      </c>
      <c r="J5" s="14" cm="1">
        <f t="array" ref="J5">_FV(B5,"Volume")</f>
        <v>12743046</v>
      </c>
      <c r="K5" s="14" cm="1">
        <f t="array" ref="K5">_FV(B5,"Volume average",TRUE)</f>
        <v>20453712</v>
      </c>
      <c r="L5" s="3">
        <f t="shared" si="6"/>
        <v>2145.0830460000002</v>
      </c>
      <c r="P5" s="7">
        <f t="shared" si="0"/>
        <v>0.62301874593716777</v>
      </c>
      <c r="Q5" s="7">
        <f t="shared" si="1"/>
        <v>0.15079856972586403</v>
      </c>
      <c r="R5" s="7">
        <f t="shared" si="2"/>
        <v>0.14180729450190532</v>
      </c>
      <c r="S5" s="16">
        <f t="shared" si="7"/>
        <v>44929</v>
      </c>
      <c r="T5" cm="1" vm="2">
        <f t="array" aca="1" ref="T5:U5" ca="1">_xlfn.STOCKHISTORY(B5,S5,S5,0,0 )</f>
        <v>44929</v>
      </c>
      <c r="U5" s="17" vm="148">
        <f ca="1"/>
        <v>101.46</v>
      </c>
      <c r="V5" s="7">
        <f t="shared" ca="1" si="3"/>
        <v>3.3658584663907032E-2</v>
      </c>
      <c r="X5">
        <v>1</v>
      </c>
      <c r="AH5" s="11"/>
      <c r="AJ5" s="11"/>
      <c r="AK5" s="11" cm="1">
        <f t="array" ref="AK5">_FV(B5,"previous close",TRUE)</f>
        <v>105.24</v>
      </c>
      <c r="AL5" s="4">
        <f t="shared" si="4"/>
        <v>105.24</v>
      </c>
      <c r="AM5" s="11">
        <f t="shared" si="5"/>
        <v>-105.24</v>
      </c>
    </row>
    <row r="6" spans="1:39" outlineLevel="1" x14ac:dyDescent="0.25">
      <c r="A6" s="20" t="s">
        <v>90</v>
      </c>
      <c r="B6" t="e" vm="149">
        <v>#VALUE!</v>
      </c>
      <c r="C6" t="str" cm="1">
        <f t="array" ref="C6">_FV(B6,"Name")</f>
        <v>iShares:US Treasury Bond</v>
      </c>
      <c r="D6" t="str" cm="1">
        <f t="array" ref="D6">_FV(B6,"Ticker symbol",TRUE)</f>
        <v>GOVT</v>
      </c>
      <c r="E6" cm="1">
        <f t="array" ref="E6">_FV(B6,"Price")</f>
        <v>23.42</v>
      </c>
      <c r="F6" s="1" cm="1">
        <f t="array" ref="F6">_FV(B6,"Change (%)",TRUE)</f>
        <v>-4.0400000000000002E-3</v>
      </c>
      <c r="G6" s="2" cm="1">
        <f t="array" ref="G6">_FV(B6,"52 week high",TRUE)</f>
        <v>24.385000000000002</v>
      </c>
      <c r="H6" s="2" cm="1">
        <f t="array" ref="H6">_FV(B6,"52 week low",TRUE)</f>
        <v>22.13</v>
      </c>
      <c r="I6" s="3" cm="1">
        <f t="array" ref="I6">_FV(B6,"Market cap",TRUE)/1000000</f>
        <v>26206.071776279998</v>
      </c>
      <c r="J6" s="14" cm="1">
        <f t="array" ref="J6">_FV(B6,"Volume")</f>
        <v>4733014</v>
      </c>
      <c r="K6" s="14" cm="1">
        <f t="array" ref="K6">_FV(B6,"Volume average",TRUE)</f>
        <v>7670520</v>
      </c>
      <c r="L6" s="3">
        <f t="shared" si="6"/>
        <v>179.6435784</v>
      </c>
      <c r="P6" s="7">
        <f t="shared" si="0"/>
        <v>0.61703952274422069</v>
      </c>
      <c r="Q6" s="7">
        <f t="shared" si="1"/>
        <v>4.1204099060631938E-2</v>
      </c>
      <c r="R6" s="7">
        <f t="shared" si="2"/>
        <v>5.8291911432444721E-2</v>
      </c>
      <c r="S6" s="16">
        <f t="shared" si="7"/>
        <v>44929</v>
      </c>
      <c r="T6" cm="1" vm="2">
        <f t="array" aca="1" ref="T6:U6" ca="1">_xlfn.STOCKHISTORY(B6,S6,S6,0,0 )</f>
        <v>44929</v>
      </c>
      <c r="U6" s="17" vm="150">
        <f ca="1"/>
        <v>22.84</v>
      </c>
      <c r="V6" s="7">
        <f t="shared" ca="1" si="3"/>
        <v>2.5394045534150589E-2</v>
      </c>
      <c r="X6">
        <v>8</v>
      </c>
      <c r="AH6" s="11"/>
      <c r="AJ6" s="11"/>
      <c r="AK6" s="11" cm="1">
        <f t="array" ref="AK6">_FV(B6,"previous close",TRUE)</f>
        <v>23.515000000000001</v>
      </c>
      <c r="AL6" s="4">
        <f t="shared" si="4"/>
        <v>188.12</v>
      </c>
      <c r="AM6" s="11">
        <f t="shared" si="5"/>
        <v>-188.12</v>
      </c>
    </row>
    <row r="7" spans="1:39" outlineLevel="1" x14ac:dyDescent="0.25">
      <c r="A7" s="20" t="s">
        <v>88</v>
      </c>
      <c r="B7" t="e" vm="151">
        <v>#VALUE!</v>
      </c>
      <c r="D7" t="str" cm="1">
        <f t="array" ref="D7">_FV(B7,"Ticker symbol",TRUE)</f>
        <v>AGG</v>
      </c>
      <c r="E7" cm="1">
        <f t="array" ref="E7">_FV(B7,"Price")</f>
        <v>99.644999999999996</v>
      </c>
      <c r="F7" s="1" cm="1">
        <f t="array" ref="F7">_FV(B7,"Change (%)",TRUE)</f>
        <v>-3.251E-3</v>
      </c>
      <c r="G7" s="2" cm="1">
        <f t="array" ref="G7">_FV(B7,"52 week high",TRUE)</f>
        <v>104.395</v>
      </c>
      <c r="H7" s="2" cm="1">
        <f t="array" ref="H7">_FV(B7,"52 week low",TRUE)</f>
        <v>93.2</v>
      </c>
      <c r="I7" s="3" cm="1">
        <f t="array" ref="I7">_FV(B7,"Market cap",TRUE)/1000000</f>
        <v>89165.588450679992</v>
      </c>
      <c r="J7" s="14" cm="1">
        <f t="array" ref="J7">_FV(B7,"Volume")</f>
        <v>3497812</v>
      </c>
      <c r="K7" s="14" cm="1">
        <f t="array" ref="K7">_FV(B7,"Volume average",TRUE)</f>
        <v>5706363</v>
      </c>
      <c r="L7" s="3">
        <f t="shared" ref="L7" si="8">K7*E7/1000000</f>
        <v>568.61054113499995</v>
      </c>
      <c r="P7" s="7">
        <f t="shared" ref="P7" si="9">J7/K7</f>
        <v>0.61296696337053913</v>
      </c>
      <c r="Q7" s="7">
        <f t="shared" si="1"/>
        <v>4.7669225751417521E-2</v>
      </c>
      <c r="R7" s="7">
        <f t="shared" si="2"/>
        <v>6.9152360515021494E-2</v>
      </c>
      <c r="S7" s="16">
        <f t="shared" si="7"/>
        <v>44929</v>
      </c>
      <c r="T7" cm="1" vm="2">
        <f t="array" aca="1" ref="T7:U7" ca="1">_xlfn.STOCKHISTORY(B7,S7,S7,0,0 )</f>
        <v>44929</v>
      </c>
      <c r="U7" s="17" vm="152">
        <f ca="1"/>
        <v>97.56</v>
      </c>
      <c r="V7" s="7">
        <f t="shared" ca="1" si="3"/>
        <v>2.1371463714637162E-2</v>
      </c>
      <c r="AH7" s="11"/>
      <c r="AJ7" s="11"/>
      <c r="AK7" s="11"/>
      <c r="AM7" s="11"/>
    </row>
    <row r="8" spans="1:39" outlineLevel="1" x14ac:dyDescent="0.25">
      <c r="A8" s="30" t="s">
        <v>116</v>
      </c>
      <c r="S8" s="16"/>
      <c r="T8"/>
      <c r="AH8" s="11"/>
      <c r="AJ8" s="11"/>
      <c r="AK8" s="11"/>
      <c r="AM8" s="11"/>
    </row>
    <row r="9" spans="1:39" outlineLevel="1" x14ac:dyDescent="0.25">
      <c r="A9" s="20" t="s">
        <v>91</v>
      </c>
      <c r="B9" t="e" vm="153">
        <v>#VALUE!</v>
      </c>
      <c r="C9" t="str" cm="1">
        <f t="array" ref="C9">_FV(B9,"Name")</f>
        <v>iShares:Cr MSCI Intl DM</v>
      </c>
      <c r="D9" t="str" cm="1">
        <f t="array" ref="D9">_FV(B9,"Ticker symbol",TRUE)</f>
        <v>IDEV</v>
      </c>
      <c r="E9" cm="1">
        <f t="array" ref="E9">_FV(B9,"Price")</f>
        <v>62.37</v>
      </c>
      <c r="F9" s="1" cm="1">
        <f t="array" ref="F9">_FV(B9,"Change (%)",TRUE)</f>
        <v>1.5302E-2</v>
      </c>
      <c r="G9" s="2" cm="1">
        <f t="array" ref="G9">_FV(B9,"52 week high",TRUE)</f>
        <v>62.475000000000001</v>
      </c>
      <c r="H9" s="2" cm="1">
        <f t="array" ref="H9">_FV(B9,"52 week low",TRUE)</f>
        <v>47.01</v>
      </c>
      <c r="I9" s="3" cm="1">
        <f t="array" ref="I9">_FV(B9,"Market cap",TRUE)/1000000</f>
        <v>10976.95549952</v>
      </c>
      <c r="J9" s="14" cm="1">
        <f t="array" ref="J9">_FV(B9,"Volume")</f>
        <v>283237</v>
      </c>
      <c r="K9" s="14" cm="1">
        <f t="array" ref="K9">_FV(B9,"Volume average",TRUE)</f>
        <v>555089</v>
      </c>
      <c r="L9" s="3">
        <f t="shared" ref="L9:L13" si="10">K9*E9/1000000</f>
        <v>34.620900929999998</v>
      </c>
      <c r="P9" s="7">
        <f t="shared" ref="P9:P13" si="11">J9/K9</f>
        <v>0.51025511224326192</v>
      </c>
      <c r="Q9" s="7">
        <f t="shared" ref="Q9:Q14" si="12">G9/E9-1</f>
        <v>1.6835016835017313E-3</v>
      </c>
      <c r="R9" s="7">
        <f t="shared" ref="R9:R14" si="13">E9/H9-1</f>
        <v>0.32673899170389276</v>
      </c>
      <c r="S9" s="16">
        <f t="shared" si="7"/>
        <v>44929</v>
      </c>
      <c r="T9" cm="1" vm="2">
        <f t="array" aca="1" ref="T9:U9" ca="1">_xlfn.STOCKHISTORY(B9,S9,S9,0,0 )</f>
        <v>44929</v>
      </c>
      <c r="U9" s="17" vm="154">
        <f ca="1"/>
        <v>56.33</v>
      </c>
      <c r="V9" s="7">
        <f t="shared" ref="V9:V14" ca="1" si="14">E9/U9-1</f>
        <v>0.1072252796023434</v>
      </c>
      <c r="X9">
        <v>1</v>
      </c>
      <c r="AH9" s="11"/>
      <c r="AJ9" s="11"/>
      <c r="AK9" s="11" cm="1">
        <f t="array" ref="AK9">_FV(B9,"previous close",TRUE)</f>
        <v>61.43</v>
      </c>
      <c r="AL9" s="4">
        <f t="shared" ref="AL9:AL12" si="15">AK9*X9</f>
        <v>61.43</v>
      </c>
      <c r="AM9" s="11">
        <f t="shared" ref="AM9:AM12" si="16">AD9-AL9</f>
        <v>-61.43</v>
      </c>
    </row>
    <row r="10" spans="1:39" outlineLevel="1" x14ac:dyDescent="0.25">
      <c r="A10" s="20" t="s">
        <v>92</v>
      </c>
      <c r="B10" t="e" vm="155">
        <v>#VALUE!</v>
      </c>
      <c r="C10" t="str" cm="1">
        <f t="array" ref="C10">_FV(B10,"Name")</f>
        <v>iShares:MSCI EM xChn</v>
      </c>
      <c r="D10" t="str" cm="1">
        <f t="array" ref="D10">_FV(B10,"Ticker symbol",TRUE)</f>
        <v>EMXC</v>
      </c>
      <c r="E10" cm="1">
        <f t="array" ref="E10">_FV(B10,"Price")</f>
        <v>50.3</v>
      </c>
      <c r="F10" s="1" cm="1">
        <f t="array" ref="F10">_FV(B10,"Change (%)",TRUE)</f>
        <v>1.2683999999999999E-2</v>
      </c>
      <c r="G10" s="2" cm="1">
        <f t="array" ref="G10">_FV(B10,"52 week high",TRUE)</f>
        <v>54.94</v>
      </c>
      <c r="H10" s="2" cm="1">
        <f t="array" ref="H10">_FV(B10,"52 week low",TRUE)</f>
        <v>43.731099999999998</v>
      </c>
      <c r="I10" s="3" cm="1">
        <f t="array" ref="I10">_FV(B10,"Market cap",TRUE)/1000000</f>
        <v>3640.9651988600003</v>
      </c>
      <c r="J10" s="14" cm="1">
        <f t="array" ref="J10">_FV(B10,"Volume")</f>
        <v>1142396</v>
      </c>
      <c r="K10" s="14" cm="1">
        <f t="array" ref="K10">_FV(B10,"Volume average",TRUE)</f>
        <v>636848</v>
      </c>
      <c r="L10" s="3">
        <f t="shared" si="10"/>
        <v>32.033454399999997</v>
      </c>
      <c r="P10" s="7">
        <f t="shared" si="11"/>
        <v>1.7938283546466347</v>
      </c>
      <c r="Q10" s="7">
        <f t="shared" si="12"/>
        <v>9.2246520874751603E-2</v>
      </c>
      <c r="R10" s="7">
        <f t="shared" si="13"/>
        <v>0.15021117694272501</v>
      </c>
      <c r="S10" s="16">
        <f t="shared" si="7"/>
        <v>44929</v>
      </c>
      <c r="T10" cm="1" vm="2">
        <f t="array" aca="1" ref="T10:U10" ca="1">_xlfn.STOCKHISTORY(B10,S10,S10,0,0 )</f>
        <v>44929</v>
      </c>
      <c r="U10" s="17" vm="156">
        <f ca="1"/>
        <v>47.42</v>
      </c>
      <c r="V10" s="7">
        <f t="shared" ca="1" si="14"/>
        <v>6.0733867566427513E-2</v>
      </c>
      <c r="X10">
        <v>1</v>
      </c>
      <c r="AH10" s="11"/>
      <c r="AJ10" s="11"/>
      <c r="AK10" s="11" cm="1">
        <f t="array" ref="AK10">_FV(B10,"previous close",TRUE)</f>
        <v>49.67</v>
      </c>
      <c r="AL10" s="4">
        <f t="shared" si="15"/>
        <v>49.67</v>
      </c>
      <c r="AM10" s="11">
        <f t="shared" si="16"/>
        <v>-49.67</v>
      </c>
    </row>
    <row r="11" spans="1:39" outlineLevel="1" x14ac:dyDescent="0.25">
      <c r="A11" s="20" t="s">
        <v>93</v>
      </c>
      <c r="B11" t="e" vm="157">
        <v>#VALUE!</v>
      </c>
      <c r="C11" t="str" cm="1">
        <f t="array" ref="C11">_FV(B11,"Name")</f>
        <v>Vanguard S-C Id;ETF</v>
      </c>
      <c r="D11" t="str" cm="1">
        <f t="array" ref="D11">_FV(B11,"Ticker symbol",TRUE)</f>
        <v>VB</v>
      </c>
      <c r="E11" cm="1">
        <f t="array" ref="E11">_FV(B11,"Price")</f>
        <v>185.26</v>
      </c>
      <c r="F11" s="1" cm="1">
        <f t="array" ref="F11">_FV(B11,"Change (%)",TRUE)</f>
        <v>2.2067999999999997E-2</v>
      </c>
      <c r="G11" s="2" cm="1">
        <f t="array" ref="G11">_FV(B11,"52 week high",TRUE)</f>
        <v>210</v>
      </c>
      <c r="H11" s="2" cm="1">
        <f t="array" ref="H11">_FV(B11,"52 week low",TRUE)</f>
        <v>168.65</v>
      </c>
      <c r="I11" s="3" cm="1">
        <f t="array" ref="I11">_FV(B11,"Market cap",TRUE)/1000000</f>
        <v>42853.033243999998</v>
      </c>
      <c r="J11" s="14" cm="1">
        <f t="array" ref="J11">_FV(B11,"Volume")</f>
        <v>556957</v>
      </c>
      <c r="K11" s="14" cm="1">
        <f t="array" ref="K11">_FV(B11,"Volume average",TRUE)</f>
        <v>548988</v>
      </c>
      <c r="L11" s="3">
        <f t="shared" si="10"/>
        <v>101.70551687999999</v>
      </c>
      <c r="P11" s="7">
        <f t="shared" si="11"/>
        <v>1.0145157999810561</v>
      </c>
      <c r="Q11" s="7">
        <f t="shared" si="12"/>
        <v>0.13354204901219924</v>
      </c>
      <c r="R11" s="7">
        <f t="shared" si="13"/>
        <v>9.8487992884672249E-2</v>
      </c>
      <c r="S11" s="16">
        <f t="shared" si="7"/>
        <v>44929</v>
      </c>
      <c r="T11" cm="1" vm="2">
        <f t="array" aca="1" ref="T11:U11" ca="1">_xlfn.STOCKHISTORY(B11,S11,S11,0,0 )</f>
        <v>44929</v>
      </c>
      <c r="U11" s="17" vm="158">
        <f ca="1"/>
        <v>182.5</v>
      </c>
      <c r="V11" s="7">
        <f t="shared" ca="1" si="14"/>
        <v>1.5123287671232832E-2</v>
      </c>
      <c r="X11">
        <v>1</v>
      </c>
      <c r="AH11" s="11"/>
      <c r="AJ11" s="11"/>
      <c r="AK11" s="11" cm="1">
        <f t="array" ref="AK11">_FV(B11,"previous close",TRUE)</f>
        <v>181.26</v>
      </c>
      <c r="AL11" s="4">
        <f t="shared" si="15"/>
        <v>181.26</v>
      </c>
      <c r="AM11" s="11">
        <f t="shared" si="16"/>
        <v>-181.26</v>
      </c>
    </row>
    <row r="12" spans="1:39" outlineLevel="1" x14ac:dyDescent="0.25">
      <c r="A12" s="20" t="s">
        <v>94</v>
      </c>
      <c r="B12" t="e" vm="159">
        <v>#VALUE!</v>
      </c>
      <c r="C12" t="str" cm="1">
        <f t="array" ref="C12">_FV(B12,"Name")</f>
        <v>iShares:Russ 1000 Vl ETF</v>
      </c>
      <c r="D12" t="str" cm="1">
        <f t="array" ref="D12">_FV(B12,"Ticker symbol",TRUE)</f>
        <v>IWD</v>
      </c>
      <c r="E12" cm="1">
        <f t="array" ref="E12">_FV(B12,"Price")</f>
        <v>151.88999999999999</v>
      </c>
      <c r="F12" s="1" cm="1">
        <f t="array" ref="F12">_FV(B12,"Change (%)",TRUE)</f>
        <v>1.5783000000000002E-2</v>
      </c>
      <c r="G12" s="2" cm="1">
        <f t="array" ref="G12">_FV(B12,"52 week high",TRUE)</f>
        <v>162.12</v>
      </c>
      <c r="H12" s="2" cm="1">
        <f t="array" ref="H12">_FV(B12,"52 week low",TRUE)</f>
        <v>134.09</v>
      </c>
      <c r="I12" s="3" cm="1">
        <f t="array" ref="I12">_FV(B12,"Market cap",TRUE)/1000000</f>
        <v>50515.277567089994</v>
      </c>
      <c r="J12" s="14" cm="1">
        <f t="array" ref="J12">_FV(B12,"Volume")</f>
        <v>987540</v>
      </c>
      <c r="K12" s="14" cm="1">
        <f t="array" ref="K12">_FV(B12,"Volume average",TRUE)</f>
        <v>1547283</v>
      </c>
      <c r="L12" s="3">
        <f t="shared" si="10"/>
        <v>235.01681486999996</v>
      </c>
      <c r="P12" s="7">
        <f t="shared" si="11"/>
        <v>0.63824135597689624</v>
      </c>
      <c r="Q12" s="7">
        <f t="shared" si="12"/>
        <v>6.7351372703930545E-2</v>
      </c>
      <c r="R12" s="7">
        <f t="shared" si="13"/>
        <v>0.1327466626892384</v>
      </c>
      <c r="S12" s="16">
        <f t="shared" si="7"/>
        <v>44929</v>
      </c>
      <c r="T12" cm="1" vm="2">
        <f t="array" aca="1" ref="T12:U12" ca="1">_xlfn.STOCKHISTORY(B12,S12,S12,0,0 )</f>
        <v>44929</v>
      </c>
      <c r="U12" s="17" vm="160">
        <f ca="1"/>
        <v>151.6</v>
      </c>
      <c r="V12" s="7">
        <f t="shared" ca="1" si="14"/>
        <v>1.9129287598944611E-3</v>
      </c>
      <c r="X12">
        <v>8</v>
      </c>
      <c r="AH12" s="11"/>
      <c r="AJ12" s="11"/>
      <c r="AK12" s="11" cm="1">
        <f t="array" ref="AK12">_FV(B12,"previous close",TRUE)</f>
        <v>149.53</v>
      </c>
      <c r="AL12" s="4">
        <f t="shared" si="15"/>
        <v>1196.24</v>
      </c>
      <c r="AM12" s="11">
        <f t="shared" si="16"/>
        <v>-1196.24</v>
      </c>
    </row>
    <row r="13" spans="1:39" outlineLevel="1" x14ac:dyDescent="0.25">
      <c r="A13" s="20" t="s">
        <v>95</v>
      </c>
      <c r="B13" t="e" vm="161">
        <v>#VALUE!</v>
      </c>
      <c r="C13" t="str" cm="1">
        <f t="array" ref="C13">_FV(B13,"Name")</f>
        <v>Vanguard 500 Idx;ETF</v>
      </c>
      <c r="D13" t="str" cm="1">
        <f t="array" ref="D13">_FV(B13,"Ticker symbol",TRUE)</f>
        <v>VOO</v>
      </c>
      <c r="E13" cm="1">
        <f t="array" ref="E13">_FV(B13,"Price")</f>
        <v>378.79</v>
      </c>
      <c r="F13" s="1" cm="1">
        <f t="array" ref="F13">_FV(B13,"Change (%)",TRUE)</f>
        <v>1.787E-2</v>
      </c>
      <c r="G13" s="2" cm="1">
        <f t="array" ref="G13">_FV(B13,"52 week high",TRUE)</f>
        <v>396.89</v>
      </c>
      <c r="H13" s="2" cm="1">
        <f t="array" ref="H13">_FV(B13,"52 week low",TRUE)</f>
        <v>319.87</v>
      </c>
      <c r="I13" s="3" cm="1">
        <f t="array" ref="I13">_FV(B13,"Market cap",TRUE)/1000000</f>
        <v>285898.59545899997</v>
      </c>
      <c r="J13" s="14" cm="1">
        <f t="array" ref="J13">_FV(B13,"Volume")</f>
        <v>2862965</v>
      </c>
      <c r="K13" s="14" cm="1">
        <f t="array" ref="K13">_FV(B13,"Volume average",TRUE)</f>
        <v>3362015</v>
      </c>
      <c r="L13" s="3">
        <f t="shared" si="10"/>
        <v>1273.4976618500002</v>
      </c>
      <c r="P13" s="7">
        <f t="shared" si="11"/>
        <v>0.85156223276814647</v>
      </c>
      <c r="Q13" s="7">
        <f t="shared" si="12"/>
        <v>4.7783732411098345E-2</v>
      </c>
      <c r="R13" s="7">
        <f t="shared" si="13"/>
        <v>0.18419983118141747</v>
      </c>
      <c r="S13" s="16">
        <f t="shared" si="7"/>
        <v>44929</v>
      </c>
      <c r="T13" cm="1" vm="2">
        <f t="array" aca="1" ref="T13:U13" ca="1">_xlfn.STOCKHISTORY(B13,S13,S13,0,0 )</f>
        <v>44929</v>
      </c>
      <c r="U13" s="17" vm="162">
        <f ca="1"/>
        <v>349.99</v>
      </c>
      <c r="V13" s="7">
        <f t="shared" ca="1" si="14"/>
        <v>8.2288065373296471E-2</v>
      </c>
      <c r="AH13" s="11"/>
      <c r="AJ13" s="11"/>
      <c r="AK13" s="11"/>
      <c r="AM13" s="11"/>
    </row>
    <row r="14" spans="1:39" x14ac:dyDescent="0.25">
      <c r="A14" s="20" t="s">
        <v>96</v>
      </c>
      <c r="B14" t="e" vm="163">
        <v>#VALUE!</v>
      </c>
      <c r="C14" t="str" cm="1">
        <f t="array" ref="C14">_FV(B14,"Name")</f>
        <v>Invesco QQQ Trust 1</v>
      </c>
      <c r="D14" t="str" cm="1">
        <f t="array" ref="D14">_FV(B14,"Ticker symbol",TRUE)</f>
        <v>QQQ</v>
      </c>
      <c r="E14" cm="1">
        <f t="array" ref="E14">_FV(B14,"Price")</f>
        <v>322.74</v>
      </c>
      <c r="F14" s="1" cm="1">
        <f t="array" ref="F14">_FV(B14,"Change (%)",TRUE)</f>
        <v>2.078E-2</v>
      </c>
      <c r="G14" s="2" cm="1">
        <f t="array" ref="G14">_FV(B14,"52 week high",TRUE)</f>
        <v>334.42090000000002</v>
      </c>
      <c r="H14" s="2" cm="1">
        <f t="array" ref="H14">_FV(B14,"52 week low",TRUE)</f>
        <v>254.26</v>
      </c>
      <c r="I14" s="3" cm="1">
        <f t="array" ref="I14">_FV(B14,"Market cap",TRUE)/1000000</f>
        <v>173936.02467708802</v>
      </c>
      <c r="J14" s="14" cm="1">
        <f t="array" ref="J14">_FV(B14,"Volume")</f>
        <v>46900519</v>
      </c>
      <c r="K14" s="14" cm="1">
        <f t="array" ref="K14">_FV(B14,"Volume average",TRUE)</f>
        <v>52867487</v>
      </c>
      <c r="L14" s="3">
        <f t="shared" ref="L14" si="17">K14*E14/1000000</f>
        <v>17062.45275438</v>
      </c>
      <c r="P14" s="7">
        <f t="shared" ref="P14" si="18">J14/K14</f>
        <v>0.88713350418944636</v>
      </c>
      <c r="Q14" s="7">
        <f t="shared" si="12"/>
        <v>3.6192910702113279E-2</v>
      </c>
      <c r="R14" s="7">
        <f t="shared" si="13"/>
        <v>0.26933060646582252</v>
      </c>
      <c r="S14" s="16">
        <f t="shared" si="7"/>
        <v>44929</v>
      </c>
      <c r="T14" cm="1" vm="2">
        <f t="array" aca="1" ref="T14:U14" ca="1">_xlfn.STOCKHISTORY(B14,S14,S14,0,0 )</f>
        <v>44929</v>
      </c>
      <c r="U14" s="17" vm="164">
        <f ca="1"/>
        <v>264.48</v>
      </c>
      <c r="V14" s="7">
        <f t="shared" ca="1" si="14"/>
        <v>0.22028130671506352</v>
      </c>
    </row>
    <row r="15" spans="1:39" x14ac:dyDescent="0.25">
      <c r="A15" s="20"/>
      <c r="S15" s="16"/>
      <c r="T15"/>
    </row>
    <row r="16" spans="1:39" x14ac:dyDescent="0.25">
      <c r="A16" s="30" t="s">
        <v>117</v>
      </c>
      <c r="S16" s="16"/>
      <c r="T16"/>
    </row>
    <row r="17" spans="1:39" outlineLevel="1" x14ac:dyDescent="0.25">
      <c r="A17" s="20" t="s">
        <v>97</v>
      </c>
      <c r="B17" t="e" vm="165">
        <v>#VALUE!</v>
      </c>
      <c r="C17" t="str" cm="1">
        <f t="array" ref="C17">_FV(B17,"Name")</f>
        <v>Vanguard EM St I;ETF</v>
      </c>
      <c r="D17" t="str" cm="1">
        <f t="array" ref="D17">_FV(B17,"Ticker symbol",TRUE)</f>
        <v>VWO</v>
      </c>
      <c r="E17" cm="1">
        <f t="array" ref="E17">_FV(B17,"Price")</f>
        <v>40.450000000000003</v>
      </c>
      <c r="F17" s="1" cm="1">
        <f t="array" ref="F17">_FV(B17,"Change (%)",TRUE)</f>
        <v>1.0744999999999999E-2</v>
      </c>
      <c r="G17" s="2" cm="1">
        <f t="array" ref="G17">_FV(B17,"52 week high",TRUE)</f>
        <v>44.284999999999997</v>
      </c>
      <c r="H17" s="2" cm="1">
        <f t="array" ref="H17">_FV(B17,"52 week low",TRUE)</f>
        <v>34.880099999999999</v>
      </c>
      <c r="I17" s="3" cm="1">
        <f t="array" ref="I17">_FV(B17,"Market cap",TRUE)/1000000</f>
        <v>71743.025645999995</v>
      </c>
      <c r="J17" s="14" cm="1">
        <f t="array" ref="J17">_FV(B17,"Volume")</f>
        <v>6474921</v>
      </c>
      <c r="K17" s="14" cm="1">
        <f t="array" ref="K17">_FV(B17,"Volume average",TRUE)</f>
        <v>8379595</v>
      </c>
      <c r="L17" s="3">
        <f t="shared" ref="L17:L23" si="19">K17*E17/1000000</f>
        <v>338.95461775000001</v>
      </c>
      <c r="P17" s="7">
        <f t="shared" ref="P17:P23" si="20">J17/K17</f>
        <v>0.77270094795750865</v>
      </c>
      <c r="Q17" s="7">
        <f t="shared" ref="Q17:Q23" si="21">G17/E17-1</f>
        <v>9.4808405438813192E-2</v>
      </c>
      <c r="R17" s="7">
        <f t="shared" ref="R17:R23" si="22">E17/H17-1</f>
        <v>0.1596870421816452</v>
      </c>
      <c r="S17" s="16">
        <f t="shared" ref="S17:S23" si="23">$S$1</f>
        <v>44929</v>
      </c>
      <c r="T17" cm="1" vm="2">
        <f t="array" aca="1" ref="T17:U17" ca="1">_xlfn.STOCKHISTORY(B17,S17,S17,0,0 )</f>
        <v>44929</v>
      </c>
      <c r="U17" s="17" vm="166">
        <f ca="1"/>
        <v>39.4</v>
      </c>
      <c r="V17" s="7">
        <f t="shared" ref="V17:V23" ca="1" si="24">E17/U17-1</f>
        <v>2.664974619289362E-2</v>
      </c>
      <c r="X17">
        <v>1</v>
      </c>
      <c r="AH17" s="11"/>
      <c r="AJ17" s="11"/>
      <c r="AK17" s="11" cm="1">
        <f t="array" ref="AK17">_FV(B17,"previous close",TRUE)</f>
        <v>40.020000000000003</v>
      </c>
      <c r="AL17" s="4">
        <f t="shared" ref="AL17:AL22" si="25">AK17*X17</f>
        <v>40.020000000000003</v>
      </c>
      <c r="AM17" s="11">
        <f t="shared" ref="AM17:AM22" si="26">AD17-AL17</f>
        <v>-40.020000000000003</v>
      </c>
    </row>
    <row r="18" spans="1:39" outlineLevel="1" x14ac:dyDescent="0.25">
      <c r="A18" s="20" t="s">
        <v>97</v>
      </c>
      <c r="B18" t="e" vm="167">
        <v>#VALUE!</v>
      </c>
      <c r="C18" t="str" cm="1">
        <f t="array" ref="C18">_FV(B18,"Name")</f>
        <v>iShares:MSCI Em Mkts</v>
      </c>
      <c r="D18" t="str" cm="1">
        <f t="array" ref="D18">_FV(B18,"Ticker symbol",TRUE)</f>
        <v>EEM</v>
      </c>
      <c r="E18" cm="1">
        <f t="array" ref="E18">_FV(B18,"Price")</f>
        <v>39.384999999999998</v>
      </c>
      <c r="F18" s="1" cm="1">
        <f t="array" ref="F18">_FV(B18,"Change (%)",TRUE)</f>
        <v>1.3249E-2</v>
      </c>
      <c r="G18" s="2" cm="1">
        <f t="array" ref="G18">_FV(B18,"52 week high",TRUE)</f>
        <v>43.23</v>
      </c>
      <c r="H18" s="2" cm="1">
        <f t="array" ref="H18">_FV(B18,"52 week low",TRUE)</f>
        <v>33.484999999999999</v>
      </c>
      <c r="I18" s="3" cm="1">
        <f t="array" ref="I18">_FV(B18,"Market cap",TRUE)/1000000</f>
        <v>24506.741211189998</v>
      </c>
      <c r="J18" s="14" cm="1">
        <f t="array" ref="J18">_FV(B18,"Volume")</f>
        <v>15715988</v>
      </c>
      <c r="K18" s="14" cm="1">
        <f t="array" ref="K18">_FV(B18,"Volume average",TRUE)</f>
        <v>26847438</v>
      </c>
      <c r="L18" s="3">
        <f t="shared" ref="L18:L19" si="27">K18*E18/1000000</f>
        <v>1057.3863456300001</v>
      </c>
      <c r="P18" s="7">
        <f t="shared" ref="P18:P19" si="28">J18/K18</f>
        <v>0.58538129411081985</v>
      </c>
      <c r="Q18" s="7">
        <f t="shared" si="21"/>
        <v>9.7625999746096204E-2</v>
      </c>
      <c r="R18" s="7">
        <f t="shared" si="22"/>
        <v>0.17619829774525897</v>
      </c>
      <c r="S18" s="16">
        <f t="shared" si="23"/>
        <v>44929</v>
      </c>
      <c r="T18" cm="1" vm="2">
        <f t="array" aca="1" ref="T18:U18" ca="1">_xlfn.STOCKHISTORY(B18,S18,S18,0,0 )</f>
        <v>44929</v>
      </c>
      <c r="U18" s="17" vm="168">
        <f ca="1"/>
        <v>38.22</v>
      </c>
      <c r="V18" s="7">
        <f t="shared" ca="1" si="24"/>
        <v>3.0481423338566183E-2</v>
      </c>
      <c r="AH18" s="11"/>
      <c r="AJ18" s="11"/>
      <c r="AK18" s="11"/>
      <c r="AM18" s="11"/>
    </row>
    <row r="19" spans="1:39" outlineLevel="1" x14ac:dyDescent="0.25">
      <c r="A19" s="20" t="s">
        <v>91</v>
      </c>
      <c r="B19" t="e" vm="169">
        <v>#VALUE!</v>
      </c>
      <c r="C19" t="str" cm="1">
        <f t="array" ref="C19">_FV(B19,"Name")</f>
        <v>Vanguard Dev Mkt;ETF</v>
      </c>
      <c r="D19" t="str" cm="1">
        <f t="array" ref="D19">_FV(B19,"Ticker symbol",TRUE)</f>
        <v>VEA</v>
      </c>
      <c r="E19" cm="1">
        <f t="array" ref="E19">_FV(B19,"Price")</f>
        <v>46.58</v>
      </c>
      <c r="F19" s="1" cm="1">
        <f t="array" ref="F19">_FV(B19,"Change (%)",TRUE)</f>
        <v>1.5921000000000001E-2</v>
      </c>
      <c r="G19" s="2" cm="1">
        <f t="array" ref="G19">_FV(B19,"52 week high",TRUE)</f>
        <v>46.67</v>
      </c>
      <c r="H19" s="2" cm="1">
        <f t="array" ref="H19">_FV(B19,"52 week low",TRUE)</f>
        <v>35.424999999999997</v>
      </c>
      <c r="I19" s="3" cm="1">
        <f t="array" ref="I19">_FV(B19,"Market cap",TRUE)/1000000</f>
        <v>109160.79766700001</v>
      </c>
      <c r="J19" s="14" cm="1">
        <f t="array" ref="J19">_FV(B19,"Volume")</f>
        <v>6068920</v>
      </c>
      <c r="K19" s="14" cm="1">
        <f t="array" ref="K19">_FV(B19,"Volume average",TRUE)</f>
        <v>9170294</v>
      </c>
      <c r="L19" s="3">
        <f t="shared" si="27"/>
        <v>427.15229452</v>
      </c>
      <c r="P19" s="7">
        <f t="shared" si="28"/>
        <v>0.66180211888517426</v>
      </c>
      <c r="Q19" s="7">
        <f t="shared" si="21"/>
        <v>1.9321597252039968E-3</v>
      </c>
      <c r="R19" s="7">
        <f t="shared" si="22"/>
        <v>0.31489061397318285</v>
      </c>
      <c r="S19" s="16">
        <f t="shared" si="23"/>
        <v>44929</v>
      </c>
      <c r="T19" cm="1" vm="2">
        <f t="array" aca="1" ref="T19:U19" ca="1">_xlfn.STOCKHISTORY(B19,S19,S19,0,0 )</f>
        <v>44929</v>
      </c>
      <c r="U19" s="17" vm="170">
        <f ca="1"/>
        <v>42.2</v>
      </c>
      <c r="V19" s="7">
        <f t="shared" ca="1" si="24"/>
        <v>0.1037914691943127</v>
      </c>
      <c r="X19">
        <v>1</v>
      </c>
      <c r="AH19" s="11"/>
      <c r="AJ19" s="11"/>
      <c r="AK19" s="11" cm="1">
        <f t="array" ref="AK19">_FV(B19,"previous close",TRUE)</f>
        <v>45.85</v>
      </c>
      <c r="AL19" s="4">
        <f t="shared" ref="AL19" si="29">AK19*X19</f>
        <v>45.85</v>
      </c>
      <c r="AM19" s="11">
        <f t="shared" ref="AM19" si="30">AD19-AL19</f>
        <v>-45.85</v>
      </c>
    </row>
    <row r="20" spans="1:39" outlineLevel="1" x14ac:dyDescent="0.25">
      <c r="A20" s="20" t="s">
        <v>91</v>
      </c>
      <c r="B20" t="e" vm="171">
        <v>#VALUE!</v>
      </c>
      <c r="C20" t="str" cm="1">
        <f t="array" ref="C20">_FV(B20,"Name")</f>
        <v>iShares:MSCI EAFE ETF</v>
      </c>
      <c r="D20" t="str" cm="1">
        <f t="array" ref="D20">_FV(B20,"Ticker symbol",TRUE)</f>
        <v>EFA</v>
      </c>
      <c r="E20" cm="1">
        <f t="array" ref="E20">_FV(B20,"Price")</f>
        <v>73.844999999999999</v>
      </c>
      <c r="F20" s="1" cm="1">
        <f t="array" ref="F20">_FV(B20,"Change (%)",TRUE)</f>
        <v>1.4215E-2</v>
      </c>
      <c r="G20" s="2" cm="1">
        <f t="array" ref="G20">_FV(B20,"52 week high",TRUE)</f>
        <v>73.984999999999999</v>
      </c>
      <c r="H20" s="2" cm="1">
        <f t="array" ref="H20">_FV(B20,"52 week low",TRUE)</f>
        <v>54.61</v>
      </c>
      <c r="I20" s="3" cm="1">
        <f t="array" ref="I20">_FV(B20,"Market cap",TRUE)/1000000</f>
        <v>50035.09114574</v>
      </c>
      <c r="J20" s="14" cm="1">
        <f t="array" ref="J20">_FV(B20,"Volume")</f>
        <v>9017172</v>
      </c>
      <c r="K20" s="14" cm="1">
        <f t="array" ref="K20">_FV(B20,"Volume average",TRUE)</f>
        <v>15563594</v>
      </c>
      <c r="L20" s="3">
        <f t="shared" si="19"/>
        <v>1149.2935989300001</v>
      </c>
      <c r="P20" s="7">
        <f t="shared" si="20"/>
        <v>0.57937594619854516</v>
      </c>
      <c r="Q20" s="7">
        <f t="shared" si="21"/>
        <v>1.8958629561920404E-3</v>
      </c>
      <c r="R20" s="7">
        <f t="shared" si="22"/>
        <v>0.35222486724043223</v>
      </c>
      <c r="S20" s="16">
        <f t="shared" si="23"/>
        <v>44929</v>
      </c>
      <c r="T20" cm="1" vm="2">
        <f t="array" aca="1" ref="T20:U20" ca="1">_xlfn.STOCKHISTORY(B20,S20,S20,0,0 )</f>
        <v>44929</v>
      </c>
      <c r="U20" s="17" vm="172">
        <f ca="1"/>
        <v>66.22</v>
      </c>
      <c r="V20" s="7">
        <f t="shared" ca="1" si="24"/>
        <v>0.11514648142555117</v>
      </c>
      <c r="X20">
        <v>1</v>
      </c>
      <c r="AH20" s="11"/>
      <c r="AJ20" s="11"/>
      <c r="AK20" s="11" cm="1">
        <f t="array" ref="AK20">_FV(B20,"previous close",TRUE)</f>
        <v>72.81</v>
      </c>
      <c r="AL20" s="4">
        <f t="shared" si="25"/>
        <v>72.81</v>
      </c>
      <c r="AM20" s="11">
        <f t="shared" si="26"/>
        <v>-72.81</v>
      </c>
    </row>
    <row r="21" spans="1:39" outlineLevel="1" x14ac:dyDescent="0.25">
      <c r="A21" s="20" t="s">
        <v>101</v>
      </c>
      <c r="B21" t="e" vm="173">
        <v>#VALUE!</v>
      </c>
      <c r="C21" t="str" cm="1">
        <f t="array" ref="C21">_FV(B21,"Name")</f>
        <v>iShares:Russ 1000 Gr ETF</v>
      </c>
      <c r="D21" t="str" cm="1">
        <f t="array" ref="D21">_FV(B21,"Ticker symbol",TRUE)</f>
        <v>IWF</v>
      </c>
      <c r="E21" cm="1">
        <f t="array" ref="E21">_FV(B21,"Price")</f>
        <v>247</v>
      </c>
      <c r="F21" s="1" cm="1">
        <f t="array" ref="F21">_FV(B21,"Change (%)",TRUE)</f>
        <v>2.0323999999999998E-2</v>
      </c>
      <c r="G21" s="2" cm="1">
        <f t="array" ref="G21">_FV(B21,"52 week high",TRUE)</f>
        <v>258.84199999999998</v>
      </c>
      <c r="H21" s="2" cm="1">
        <f t="array" ref="H21">_FV(B21,"52 week low",TRUE)</f>
        <v>202.05</v>
      </c>
      <c r="I21" s="3" cm="1">
        <f t="array" ref="I21">_FV(B21,"Market cap",TRUE)/1000000</f>
        <v>63480.21091247</v>
      </c>
      <c r="J21" s="14" cm="1">
        <f t="array" ref="J21">_FV(B21,"Volume")</f>
        <v>1013226</v>
      </c>
      <c r="K21" s="14" cm="1">
        <f t="array" ref="K21">_FV(B21,"Volume average",TRUE)</f>
        <v>1083808</v>
      </c>
      <c r="L21" s="3">
        <f t="shared" ref="L21" si="31">K21*E21/1000000</f>
        <v>267.70057600000001</v>
      </c>
      <c r="P21" s="7">
        <f t="shared" ref="P21" si="32">J21/K21</f>
        <v>0.93487591898195987</v>
      </c>
      <c r="Q21" s="7">
        <f t="shared" si="21"/>
        <v>4.7943319838056553E-2</v>
      </c>
      <c r="R21" s="7">
        <f t="shared" si="22"/>
        <v>0.22246968572135595</v>
      </c>
      <c r="S21" s="16">
        <f t="shared" si="23"/>
        <v>44929</v>
      </c>
      <c r="T21" cm="1" vm="2">
        <f t="array" aca="1" ref="T21:U21" ca="1">_xlfn.STOCKHISTORY(B21,S21,S21,0,0 )</f>
        <v>44929</v>
      </c>
      <c r="U21" s="17" vm="174">
        <f ca="1"/>
        <v>212.62</v>
      </c>
      <c r="V21" s="7">
        <f t="shared" ca="1" si="24"/>
        <v>0.16169692408992575</v>
      </c>
      <c r="X21">
        <v>8</v>
      </c>
      <c r="AH21" s="11"/>
      <c r="AJ21" s="11"/>
      <c r="AK21" s="11" cm="1">
        <f t="array" ref="AK21">_FV(B21,"previous close",TRUE)</f>
        <v>242.08</v>
      </c>
      <c r="AL21" s="4">
        <f t="shared" ref="AL21" si="33">AK21*X21</f>
        <v>1936.64</v>
      </c>
      <c r="AM21" s="11">
        <f t="shared" ref="AM21" si="34">AD21-AL21</f>
        <v>-1936.64</v>
      </c>
    </row>
    <row r="22" spans="1:39" outlineLevel="1" x14ac:dyDescent="0.25">
      <c r="A22" s="20" t="s">
        <v>98</v>
      </c>
      <c r="B22" t="e" vm="175">
        <v>#VALUE!</v>
      </c>
      <c r="C22" t="str" cm="1">
        <f t="array" ref="C22">_FV(B22,"Name")</f>
        <v>ARK Innovation</v>
      </c>
      <c r="D22" t="str" cm="1">
        <f t="array" ref="D22">_FV(B22,"Ticker symbol",TRUE)</f>
        <v>ARKK</v>
      </c>
      <c r="E22" cm="1">
        <f t="array" ref="E22">_FV(B22,"Price")</f>
        <v>37.354999999999997</v>
      </c>
      <c r="F22" s="1" cm="1">
        <f t="array" ref="F22">_FV(B22,"Change (%)",TRUE)</f>
        <v>4.5186999999999998E-2</v>
      </c>
      <c r="G22" s="2" cm="1">
        <f t="array" ref="G22">_FV(B22,"52 week high",TRUE)</f>
        <v>53.86</v>
      </c>
      <c r="H22" s="2" cm="1">
        <f t="array" ref="H22">_FV(B22,"52 week low",TRUE)</f>
        <v>29.43</v>
      </c>
      <c r="I22" s="3" cm="1">
        <f t="array" ref="I22">_FV(B22,"Market cap",TRUE)/1000000</f>
        <v>6713.9629280899999</v>
      </c>
      <c r="J22" s="14" cm="1">
        <f t="array" ref="J22">_FV(B22,"Volume")</f>
        <v>16277311</v>
      </c>
      <c r="K22" s="14" cm="1">
        <f t="array" ref="K22">_FV(B22,"Volume average",TRUE)</f>
        <v>16204601</v>
      </c>
      <c r="L22" s="3">
        <f t="shared" si="19"/>
        <v>605.32287035499985</v>
      </c>
      <c r="P22" s="7">
        <f t="shared" si="20"/>
        <v>1.0044869972423265</v>
      </c>
      <c r="Q22" s="7">
        <f t="shared" si="21"/>
        <v>0.441841788247892</v>
      </c>
      <c r="R22" s="7">
        <f t="shared" si="22"/>
        <v>0.26928304451240215</v>
      </c>
      <c r="S22" s="16">
        <f t="shared" si="23"/>
        <v>44929</v>
      </c>
      <c r="T22" cm="1" vm="2">
        <f t="array" aca="1" ref="T22:U22" ca="1">_xlfn.STOCKHISTORY(B22,S22,S22,0,0 )</f>
        <v>44929</v>
      </c>
      <c r="U22" s="17" vm="176">
        <f ca="1"/>
        <v>30.46</v>
      </c>
      <c r="V22" s="7">
        <f t="shared" ca="1" si="24"/>
        <v>0.22636244254760318</v>
      </c>
      <c r="X22">
        <v>8</v>
      </c>
      <c r="AH22" s="11"/>
      <c r="AJ22" s="11"/>
      <c r="AK22" s="11" cm="1">
        <f t="array" ref="AK22">_FV(B22,"previous close",TRUE)</f>
        <v>35.74</v>
      </c>
      <c r="AL22" s="4">
        <f t="shared" si="25"/>
        <v>285.92</v>
      </c>
      <c r="AM22" s="11">
        <f t="shared" si="26"/>
        <v>-285.92</v>
      </c>
    </row>
    <row r="23" spans="1:39" outlineLevel="1" x14ac:dyDescent="0.25">
      <c r="A23" s="20" t="s">
        <v>99</v>
      </c>
      <c r="B23" t="e" vm="177">
        <v>#VALUE!</v>
      </c>
      <c r="C23" t="str" cm="1">
        <f t="array" ref="C23">_FV(B23,"Name")</f>
        <v>SPDR S&amp;P Reg Banking ETF</v>
      </c>
      <c r="D23" t="str" cm="1">
        <f t="array" ref="D23">_FV(B23,"Ticker symbol",TRUE)</f>
        <v>KRE</v>
      </c>
      <c r="E23" cm="1">
        <f t="array" ref="E23">_FV(B23,"Price")</f>
        <v>38.384999999999998</v>
      </c>
      <c r="F23" s="1" cm="1">
        <f t="array" ref="F23">_FV(B23,"Change (%)",TRUE)</f>
        <v>6.3885999999999998E-2</v>
      </c>
      <c r="G23" s="2" cm="1">
        <f t="array" ref="G23">_FV(B23,"52 week high",TRUE)</f>
        <v>68.83</v>
      </c>
      <c r="H23" s="2" cm="1">
        <f t="array" ref="H23">_FV(B23,"52 week low",TRUE)</f>
        <v>34.520000000000003</v>
      </c>
      <c r="I23" s="3" cm="1">
        <f t="array" ref="I23">_FV(B23,"Market cap",TRUE)/1000000</f>
        <v>2918.0763839199999</v>
      </c>
      <c r="J23" s="14" cm="1">
        <f t="array" ref="J23">_FV(B23,"Volume")</f>
        <v>60362343</v>
      </c>
      <c r="K23" s="14" cm="1">
        <f t="array" ref="K23">_FV(B23,"Volume average",TRUE)</f>
        <v>29775019</v>
      </c>
      <c r="L23" s="3">
        <f t="shared" si="19"/>
        <v>1142.914104315</v>
      </c>
      <c r="P23" s="7">
        <f t="shared" si="20"/>
        <v>2.0272814267557648</v>
      </c>
      <c r="Q23" s="7">
        <f t="shared" si="21"/>
        <v>0.79314836524684118</v>
      </c>
      <c r="R23" s="7">
        <f t="shared" si="22"/>
        <v>0.11196407879490144</v>
      </c>
      <c r="S23" s="16">
        <f t="shared" si="23"/>
        <v>44929</v>
      </c>
      <c r="T23" cm="1" vm="2">
        <f t="array" aca="1" ref="T23:U23" ca="1">_xlfn.STOCKHISTORY(B23,S23,S23,0,0 )</f>
        <v>44929</v>
      </c>
      <c r="U23" s="17" vm="178">
        <f ca="1"/>
        <v>58.33</v>
      </c>
      <c r="V23" s="7">
        <f t="shared" ca="1" si="24"/>
        <v>-0.34193382478998802</v>
      </c>
      <c r="AH23" s="11"/>
      <c r="AJ23" s="11"/>
      <c r="AK23" s="11"/>
      <c r="AM23" s="11"/>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F35"/>
      <c r="G35"/>
      <c r="H35"/>
      <c r="I35"/>
      <c r="J35"/>
      <c r="K35"/>
      <c r="L35"/>
      <c r="M35"/>
      <c r="N35"/>
      <c r="O35"/>
      <c r="P35"/>
      <c r="Q35"/>
      <c r="R35"/>
      <c r="S35" s="16"/>
      <c r="T35"/>
      <c r="U35"/>
      <c r="V35"/>
      <c r="Y35"/>
      <c r="Z35"/>
      <c r="AA35"/>
      <c r="AB35"/>
      <c r="AD35"/>
      <c r="AE35"/>
      <c r="AF35"/>
      <c r="AI35"/>
      <c r="AL35"/>
    </row>
    <row r="36" spans="6:38" x14ac:dyDescent="0.25">
      <c r="F36"/>
      <c r="G36"/>
      <c r="H36"/>
      <c r="I36"/>
      <c r="J36"/>
      <c r="K36"/>
      <c r="L36"/>
      <c r="M36"/>
      <c r="N36"/>
      <c r="O36"/>
      <c r="P36"/>
      <c r="Q36"/>
      <c r="R36"/>
      <c r="S36" s="16"/>
      <c r="T36"/>
      <c r="U36"/>
      <c r="V36"/>
      <c r="Y36"/>
      <c r="Z36"/>
      <c r="AA36"/>
      <c r="AB36"/>
      <c r="AD36"/>
      <c r="AE36"/>
      <c r="AF36"/>
      <c r="AI36"/>
      <c r="AL36"/>
    </row>
    <row r="37" spans="6:38" x14ac:dyDescent="0.25">
      <c r="F37"/>
      <c r="G37"/>
      <c r="H37"/>
      <c r="I37"/>
      <c r="J37"/>
      <c r="K37"/>
      <c r="L37"/>
      <c r="M37"/>
      <c r="N37"/>
      <c r="O37"/>
      <c r="P37"/>
      <c r="Q37"/>
      <c r="R37"/>
      <c r="S37" s="16"/>
      <c r="T37"/>
      <c r="U37"/>
      <c r="V37"/>
      <c r="Y37"/>
      <c r="Z37"/>
      <c r="AA37"/>
      <c r="AB37"/>
      <c r="AD37"/>
      <c r="AE37"/>
      <c r="AF37"/>
      <c r="AI37"/>
      <c r="AL37"/>
    </row>
    <row r="38" spans="6:38" x14ac:dyDescent="0.25">
      <c r="F38"/>
      <c r="G38"/>
      <c r="H38"/>
      <c r="I38"/>
      <c r="J38"/>
      <c r="K38"/>
      <c r="L38"/>
      <c r="M38"/>
      <c r="N38"/>
      <c r="O38"/>
      <c r="P38"/>
      <c r="Q38"/>
      <c r="R38"/>
      <c r="S38" s="16"/>
      <c r="T38"/>
      <c r="U38"/>
      <c r="V38"/>
      <c r="Y38"/>
      <c r="Z38"/>
      <c r="AA38"/>
      <c r="AB38"/>
      <c r="AD38"/>
      <c r="AE38"/>
      <c r="AF38"/>
      <c r="AI38"/>
      <c r="AL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sheetData>
  <phoneticPr fontId="1" type="noConversion"/>
  <conditionalFormatting sqref="F2:F7">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9:F15">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7">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9:I15">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7">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9:L15">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7">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9:P15">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7">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9:Q15">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7">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9:R15">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7">
    <cfRule type="colorScale" priority="20">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V9:V1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3">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17:Y23">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3">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17:AA23">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3">
    <cfRule type="colorScale" priority="90">
      <colorScale>
        <cfvo type="min"/>
        <cfvo type="percentile" val="50"/>
        <cfvo type="max"/>
        <color rgb="FFF8696B"/>
        <color rgb="FFFFEB84"/>
        <color rgb="FF63BE7B"/>
      </colorScale>
    </cfRule>
  </conditionalFormatting>
  <conditionalFormatting sqref="AB17:AB23">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2" activePane="bottomLeft" state="frozen"/>
      <selection activeCell="G1" sqref="G1"/>
      <selection pane="bottomLeft" activeCell="B15" sqref="B2:B15"/>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7">
        <v>44929</v>
      </c>
      <c r="T1" s="13"/>
      <c r="U1" s="16" t="s">
        <v>61</v>
      </c>
      <c r="V1" s="7" t="s">
        <v>13</v>
      </c>
      <c r="X1" t="s">
        <v>9</v>
      </c>
      <c r="AH1" s="3"/>
      <c r="AK1" t="s">
        <v>10</v>
      </c>
      <c r="AL1" s="4" t="s">
        <v>11</v>
      </c>
      <c r="AM1" t="s">
        <v>12</v>
      </c>
    </row>
    <row r="2" spans="1:39" outlineLevel="1" x14ac:dyDescent="0.25">
      <c r="A2" s="20"/>
      <c r="B2" t="e" vm="179">
        <v>#VALUE!</v>
      </c>
      <c r="D2" t="str" cm="1">
        <f t="array" ref="D2">_FV(B2,"Ticker symbol",TRUE)</f>
        <v>FRCB</v>
      </c>
      <c r="E2" cm="1">
        <f t="array" ref="E2">_FV(B2,"Price")</f>
        <v>0.35</v>
      </c>
      <c r="F2" s="1" cm="1">
        <f t="array" ref="F2">_FV(B2,"Change (%)",TRUE)</f>
        <v>0.10062900000000001</v>
      </c>
      <c r="G2" s="2" cm="1">
        <f t="array" ref="G2">_FV(B2,"52 week high",TRUE)</f>
        <v>171.09</v>
      </c>
      <c r="H2" s="2" cm="1">
        <f t="array" ref="H2">_FV(B2,"52 week low",TRUE)</f>
        <v>0.26500000000000001</v>
      </c>
      <c r="I2" s="3" cm="1">
        <f t="array" ref="I2">_FV(B2,"Market cap",TRUE)/1000000</f>
        <v>1702.3109999999999</v>
      </c>
      <c r="J2" s="14" cm="1">
        <f t="array" ref="J2">_FV(B2,"Volume")</f>
        <v>35729030</v>
      </c>
      <c r="K2" s="14" cm="1">
        <f t="array" ref="K2">_FV(B2,"Volume average",TRUE)</f>
        <v>56808984</v>
      </c>
      <c r="L2" s="3">
        <f>K2*E2/1000000</f>
        <v>19.883144399999999</v>
      </c>
      <c r="P2" s="7">
        <f t="shared" ref="P2:P7" si="0">J2/K2</f>
        <v>0.62893274063834692</v>
      </c>
      <c r="Q2" s="7">
        <f t="shared" ref="Q2:Q7" si="1">G2/E2-1</f>
        <v>487.82857142857148</v>
      </c>
      <c r="R2" s="7">
        <f t="shared" ref="R2:R7" si="2">E2/H2-1</f>
        <v>0.320754716981132</v>
      </c>
      <c r="S2" s="16">
        <f>$S$1</f>
        <v>44929</v>
      </c>
      <c r="T2" cm="1" vm="2">
        <f t="array" aca="1" ref="T2:U2" ca="1">_xlfn.STOCKHISTORY(B2,S2,S2,0,0 )</f>
        <v>44929</v>
      </c>
      <c r="U2" s="17" vm="180">
        <f ca="1"/>
        <v>121.54</v>
      </c>
      <c r="V2" s="7">
        <f t="shared" ref="V2:V7" ca="1" si="3">E2/U2-1</f>
        <v>-0.99712028961658716</v>
      </c>
      <c r="X2">
        <v>100</v>
      </c>
      <c r="AH2" s="11"/>
      <c r="AJ2" s="11"/>
      <c r="AK2" s="11" cm="1">
        <f t="array" ref="AK2">_FV(B2,"previous close",TRUE)</f>
        <v>0.318</v>
      </c>
      <c r="AL2" s="4">
        <f t="shared" ref="AL2:AL6" si="4">AK2*X2</f>
        <v>31.8</v>
      </c>
      <c r="AM2" s="11">
        <f t="shared" ref="AM2:AM6" si="5">AD2-AL2</f>
        <v>-31.8</v>
      </c>
    </row>
    <row r="3" spans="1:39" outlineLevel="1" x14ac:dyDescent="0.25">
      <c r="A3" s="20"/>
      <c r="B3" t="e" vm="181">
        <v>#VALUE!</v>
      </c>
      <c r="C3" t="str" cm="1">
        <f t="array" ref="C3">_FV(B3,"Name")</f>
        <v>PACWEST BANCORP</v>
      </c>
      <c r="D3" t="str" cm="1">
        <f t="array" ref="D3">_FV(B3,"Ticker symbol",TRUE)</f>
        <v>PACW</v>
      </c>
      <c r="E3" cm="1">
        <f t="array" ref="E3">_FV(B3,"Price")</f>
        <v>5.75</v>
      </c>
      <c r="F3" s="1" cm="1">
        <f t="array" ref="F3">_FV(B3,"Change (%)",TRUE)</f>
        <v>0.81388000000000005</v>
      </c>
      <c r="G3" s="2" cm="1">
        <f t="array" ref="G3">_FV(B3,"52 week high",TRUE)</f>
        <v>34.21</v>
      </c>
      <c r="H3" s="2" cm="1">
        <f t="array" ref="H3">_FV(B3,"52 week low",TRUE)</f>
        <v>2.48</v>
      </c>
      <c r="I3" s="3" cm="1">
        <f t="array" ref="I3">_FV(B3,"Market cap",TRUE)/1000000</f>
        <v>691.40414999999996</v>
      </c>
      <c r="J3" s="14" cm="1">
        <f t="array" ref="J3">_FV(B3,"Volume")</f>
        <v>133023373</v>
      </c>
      <c r="K3" s="14" cm="1">
        <f t="array" ref="K3">_FV(B3,"Volume average",TRUE)</f>
        <v>21556748</v>
      </c>
      <c r="L3" s="3">
        <f t="shared" ref="L3:L7" si="6">K3*E3/1000000</f>
        <v>123.951301</v>
      </c>
      <c r="P3" s="7">
        <f t="shared" si="0"/>
        <v>6.1708460385583201</v>
      </c>
      <c r="Q3" s="7">
        <f t="shared" si="1"/>
        <v>4.9495652173913047</v>
      </c>
      <c r="R3" s="7">
        <f t="shared" si="2"/>
        <v>1.318548387096774</v>
      </c>
      <c r="S3" s="16">
        <f t="shared" ref="S3:S17" si="7">$S$1</f>
        <v>44929</v>
      </c>
      <c r="T3" cm="1" vm="2">
        <f t="array" aca="1" ref="T3:U3" ca="1">_xlfn.STOCKHISTORY(B3,S3,S3,0,0 )</f>
        <v>44929</v>
      </c>
      <c r="U3" s="17" vm="182">
        <f ca="1"/>
        <v>22.67</v>
      </c>
      <c r="V3" s="7">
        <f t="shared" ca="1" si="3"/>
        <v>-0.74636082928981029</v>
      </c>
      <c r="X3">
        <v>1</v>
      </c>
      <c r="AH3" s="11"/>
      <c r="AJ3" s="11"/>
      <c r="AK3" s="11" cm="1">
        <f t="array" ref="AK3">_FV(B3,"previous close",TRUE)</f>
        <v>3.17</v>
      </c>
      <c r="AL3" s="4">
        <f t="shared" si="4"/>
        <v>3.17</v>
      </c>
      <c r="AM3" s="11">
        <f t="shared" si="5"/>
        <v>-3.17</v>
      </c>
    </row>
    <row r="4" spans="1:39" outlineLevel="1" x14ac:dyDescent="0.25">
      <c r="A4" s="20"/>
      <c r="B4" t="e" vm="183">
        <v>#VALUE!</v>
      </c>
      <c r="C4" t="str" cm="1">
        <f t="array" ref="C4">_FV(B4,"Name")</f>
        <v>CITIZENS FINANCIAL GROUP, INC.</v>
      </c>
      <c r="D4" t="str" cm="1">
        <f t="array" ref="D4">_FV(B4,"Ticker symbol",TRUE)</f>
        <v>CFG</v>
      </c>
      <c r="E4" cm="1">
        <f t="array" ref="E4">_FV(B4,"Price")</f>
        <v>26.43</v>
      </c>
      <c r="F4" s="1" cm="1">
        <f t="array" ref="F4">_FV(B4,"Change (%)",TRUE)</f>
        <v>6.3580999999999999E-2</v>
      </c>
      <c r="G4" s="2" cm="1">
        <f t="array" ref="G4">_FV(B4,"52 week high",TRUE)</f>
        <v>44.82</v>
      </c>
      <c r="H4" s="2" cm="1">
        <f t="array" ref="H4">_FV(B4,"52 week low",TRUE)</f>
        <v>23.37</v>
      </c>
      <c r="I4" s="3" cm="1">
        <f t="array" ref="I4">_FV(B4,"Market cap",TRUE)/1000000</f>
        <v>12791.652189</v>
      </c>
      <c r="J4" s="14" cm="1">
        <f t="array" ref="J4">_FV(B4,"Volume")</f>
        <v>9814052</v>
      </c>
      <c r="K4" s="14" cm="1">
        <f t="array" ref="K4">_FV(B4,"Volume average",TRUE)</f>
        <v>10891404</v>
      </c>
      <c r="L4" s="3">
        <f t="shared" si="6"/>
        <v>287.85980771999999</v>
      </c>
      <c r="P4" s="7">
        <f t="shared" si="0"/>
        <v>0.9010823581606191</v>
      </c>
      <c r="Q4" s="7">
        <f t="shared" si="1"/>
        <v>0.69580022701475608</v>
      </c>
      <c r="R4" s="7">
        <f t="shared" si="2"/>
        <v>0.13093709884467253</v>
      </c>
      <c r="S4" s="16">
        <f t="shared" si="7"/>
        <v>44929</v>
      </c>
      <c r="T4" cm="1" vm="2">
        <f t="array" aca="1" ref="T4:U4" ca="1">_xlfn.STOCKHISTORY(B4,S4,S4,0,0 )</f>
        <v>44929</v>
      </c>
      <c r="U4" s="17" vm="184">
        <f ca="1"/>
        <v>39.53</v>
      </c>
      <c r="V4" s="7">
        <f t="shared" ca="1" si="3"/>
        <v>-0.3313938780672907</v>
      </c>
      <c r="X4">
        <v>1</v>
      </c>
      <c r="AH4" s="11"/>
      <c r="AJ4" s="11"/>
      <c r="AK4" s="11" cm="1">
        <f t="array" ref="AK4">_FV(B4,"previous close",TRUE)</f>
        <v>24.85</v>
      </c>
      <c r="AL4" s="4">
        <f t="shared" si="4"/>
        <v>24.85</v>
      </c>
      <c r="AM4" s="11">
        <f t="shared" si="5"/>
        <v>-24.85</v>
      </c>
    </row>
    <row r="5" spans="1:39" outlineLevel="1" x14ac:dyDescent="0.25">
      <c r="A5" s="20"/>
      <c r="B5" t="e" vm="185">
        <v>#VALUE!</v>
      </c>
      <c r="C5" t="str" cm="1">
        <f t="array" ref="C5">_FV(B5,"Name")</f>
        <v>ZIONS BANCORPORATION, NATIONAL ASSOCIATION</v>
      </c>
      <c r="D5" t="str" cm="1">
        <f t="array" ref="D5">_FV(B5,"Ticker symbol",TRUE)</f>
        <v>ZION</v>
      </c>
      <c r="E5" cm="1">
        <f t="array" ref="E5">_FV(B5,"Price")</f>
        <v>23.78</v>
      </c>
      <c r="F5" s="1" cm="1">
        <f t="array" ref="F5">_FV(B5,"Change (%)",TRUE)</f>
        <v>0.19317599999999999</v>
      </c>
      <c r="G5" s="2" cm="1">
        <f t="array" ref="G5">_FV(B5,"52 week high",TRUE)</f>
        <v>59.75</v>
      </c>
      <c r="H5" s="2" cm="1">
        <f t="array" ref="H5">_FV(B5,"52 week low",TRUE)</f>
        <v>18.260000000000002</v>
      </c>
      <c r="I5" s="3" cm="1">
        <f t="array" ref="I5">_FV(B5,"Market cap",TRUE)/1000000</f>
        <v>3521.8180000000002</v>
      </c>
      <c r="J5" s="14" cm="1">
        <f t="array" ref="J5">_FV(B5,"Volume")</f>
        <v>13917081</v>
      </c>
      <c r="K5" s="14" cm="1">
        <f t="array" ref="K5">_FV(B5,"Volume average",TRUE)</f>
        <v>6696463</v>
      </c>
      <c r="L5" s="3">
        <f t="shared" si="6"/>
        <v>159.24189014000001</v>
      </c>
      <c r="P5" s="7">
        <f t="shared" si="0"/>
        <v>2.0782734109036367</v>
      </c>
      <c r="Q5" s="7">
        <f t="shared" si="1"/>
        <v>1.5126156433978131</v>
      </c>
      <c r="R5" s="7">
        <f t="shared" si="2"/>
        <v>0.3023001095290252</v>
      </c>
      <c r="S5" s="16">
        <f t="shared" si="7"/>
        <v>44929</v>
      </c>
      <c r="T5" cm="1" vm="2">
        <f t="array" aca="1" ref="T5:U5" ca="1">_xlfn.STOCKHISTORY(B5,S5,S5,0,0 )</f>
        <v>44929</v>
      </c>
      <c r="U5" s="17" vm="186">
        <f ca="1"/>
        <v>48.46</v>
      </c>
      <c r="V5" s="7">
        <f t="shared" ca="1" si="3"/>
        <v>-0.50928600907965338</v>
      </c>
      <c r="X5">
        <v>1</v>
      </c>
      <c r="AH5" s="11"/>
      <c r="AJ5" s="11"/>
      <c r="AK5" s="11" cm="1">
        <f t="array" ref="AK5">_FV(B5,"previous close",TRUE)</f>
        <v>19.93</v>
      </c>
      <c r="AL5" s="4">
        <f t="shared" si="4"/>
        <v>19.93</v>
      </c>
      <c r="AM5" s="11">
        <f t="shared" si="5"/>
        <v>-19.93</v>
      </c>
    </row>
    <row r="6" spans="1:39" outlineLevel="1" x14ac:dyDescent="0.25">
      <c r="A6" s="20"/>
      <c r="B6" t="e" vm="187">
        <v>#VALUE!</v>
      </c>
      <c r="C6" t="str" cm="1">
        <f t="array" ref="C6">_FV(B6,"Name")</f>
        <v>Truist Financial Corporation</v>
      </c>
      <c r="D6" t="str" cm="1">
        <f t="array" ref="D6">_FV(B6,"Ticker symbol",TRUE)</f>
        <v>TFC</v>
      </c>
      <c r="E6" cm="1">
        <f t="array" ref="E6">_FV(B6,"Price")</f>
        <v>28.7</v>
      </c>
      <c r="F6" s="1" cm="1">
        <f t="array" ref="F6">_FV(B6,"Change (%)",TRUE)</f>
        <v>9.5001999999999989E-2</v>
      </c>
      <c r="G6" s="2" cm="1">
        <f t="array" ref="G6">_FV(B6,"52 week high",TRUE)</f>
        <v>52.22</v>
      </c>
      <c r="H6" s="2" cm="1">
        <f t="array" ref="H6">_FV(B6,"52 week low",TRUE)</f>
        <v>25.56</v>
      </c>
      <c r="I6" s="3" cm="1">
        <f t="array" ref="I6">_FV(B6,"Market cap",TRUE)/1000000</f>
        <v>38226.046600000001</v>
      </c>
      <c r="J6" s="14" cm="1">
        <f t="array" ref="J6">_FV(B6,"Volume")</f>
        <v>21637953</v>
      </c>
      <c r="K6" s="14" cm="1">
        <f t="array" ref="K6">_FV(B6,"Volume average",TRUE)</f>
        <v>15047958</v>
      </c>
      <c r="L6" s="3">
        <f t="shared" si="6"/>
        <v>431.87639459999997</v>
      </c>
      <c r="P6" s="7">
        <f t="shared" si="0"/>
        <v>1.43793284112037</v>
      </c>
      <c r="Q6" s="7">
        <f t="shared" si="1"/>
        <v>0.81951219512195128</v>
      </c>
      <c r="R6" s="7">
        <f t="shared" si="2"/>
        <v>0.12284820031298915</v>
      </c>
      <c r="S6" s="16">
        <f t="shared" si="7"/>
        <v>44929</v>
      </c>
      <c r="T6" cm="1" vm="2">
        <f t="array" aca="1" ref="T6:U6" ca="1">_xlfn.STOCKHISTORY(B6,S6,S6,0,0 )</f>
        <v>44929</v>
      </c>
      <c r="U6" s="17" vm="188">
        <f ca="1"/>
        <v>43.63</v>
      </c>
      <c r="V6" s="7">
        <f t="shared" ca="1" si="3"/>
        <v>-0.34219573687829485</v>
      </c>
      <c r="X6">
        <v>8</v>
      </c>
      <c r="AH6" s="11"/>
      <c r="AJ6" s="11"/>
      <c r="AK6" s="11" cm="1">
        <f t="array" ref="AK6">_FV(B6,"previous close",TRUE)</f>
        <v>26.21</v>
      </c>
      <c r="AL6" s="4">
        <f t="shared" si="4"/>
        <v>209.68</v>
      </c>
      <c r="AM6" s="11">
        <f t="shared" si="5"/>
        <v>-209.68</v>
      </c>
    </row>
    <row r="7" spans="1:39" outlineLevel="1" x14ac:dyDescent="0.25">
      <c r="A7" s="20"/>
      <c r="B7" t="e" vm="189">
        <v>#VALUE!</v>
      </c>
      <c r="D7" t="str" cm="1">
        <f t="array" ref="D7">_FV(B7,"Ticker symbol",TRUE)</f>
        <v>MTB</v>
      </c>
      <c r="E7" cm="1">
        <f t="array" ref="E7">_FV(B7,"Price")</f>
        <v>118.57</v>
      </c>
      <c r="F7" s="1" cm="1">
        <f t="array" ref="F7">_FV(B7,"Change (%)",TRUE)</f>
        <v>4.3014999999999998E-2</v>
      </c>
      <c r="G7" s="2" cm="1">
        <f t="array" ref="G7">_FV(B7,"52 week high",TRUE)</f>
        <v>193.42</v>
      </c>
      <c r="H7" s="2" cm="1">
        <f t="array" ref="H7">_FV(B7,"52 week low",TRUE)</f>
        <v>109.36</v>
      </c>
      <c r="I7" s="3" cm="1">
        <f t="array" ref="I7">_FV(B7,"Market cap",TRUE)/1000000</f>
        <v>19924.988936999998</v>
      </c>
      <c r="J7" s="14" cm="1">
        <f t="array" ref="J7">_FV(B7,"Volume")</f>
        <v>1850370</v>
      </c>
      <c r="K7" s="14" cm="1">
        <f t="array" ref="K7">_FV(B7,"Volume average",TRUE)</f>
        <v>1932949</v>
      </c>
      <c r="L7" s="3">
        <f t="shared" si="6"/>
        <v>229.18976292999997</v>
      </c>
      <c r="P7" s="7">
        <f t="shared" si="0"/>
        <v>0.95727823134495527</v>
      </c>
      <c r="Q7" s="7">
        <f t="shared" si="1"/>
        <v>0.63127266593573417</v>
      </c>
      <c r="R7" s="7">
        <f t="shared" si="2"/>
        <v>8.4217264081931198E-2</v>
      </c>
      <c r="S7" s="16">
        <f t="shared" si="7"/>
        <v>44929</v>
      </c>
      <c r="T7" cm="1" vm="2">
        <f t="array" aca="1" ref="T7:U7" ca="1">_xlfn.STOCKHISTORY(B7,S7,S7,0,0 )</f>
        <v>44929</v>
      </c>
      <c r="U7" s="17" vm="190">
        <f ca="1"/>
        <v>144.97</v>
      </c>
      <c r="V7" s="7">
        <f t="shared" ca="1" si="3"/>
        <v>-0.18210664275367316</v>
      </c>
      <c r="AH7" s="11"/>
      <c r="AJ7" s="11"/>
      <c r="AK7" s="11"/>
      <c r="AM7" s="11"/>
    </row>
    <row r="8" spans="1:39" outlineLevel="1" x14ac:dyDescent="0.25">
      <c r="A8" s="20"/>
      <c r="B8" t="e" vm="191">
        <v>#VALUE!</v>
      </c>
      <c r="C8" t="str" cm="1">
        <f t="array" ref="C8">_FV(B8,"Name")</f>
        <v>CULLEN/FROST BANKERS, INC.</v>
      </c>
      <c r="D8" t="str" cm="1">
        <f t="array" ref="D8">_FV(B8,"Ticker symbol",TRUE)</f>
        <v>CFR</v>
      </c>
      <c r="E8" cm="1">
        <f t="array" ref="E8">_FV(B8,"Price")</f>
        <v>102.09</v>
      </c>
      <c r="F8" s="1" cm="1">
        <f t="array" ref="F8">_FV(B8,"Change (%)",TRUE)</f>
        <v>9.2807000000000001E-2</v>
      </c>
      <c r="G8" s="2" cm="1">
        <f t="array" ref="G8">_FV(B8,"52 week high",TRUE)</f>
        <v>160.6</v>
      </c>
      <c r="H8" s="2" cm="1">
        <f t="array" ref="H8">_FV(B8,"52 week low",TRUE)</f>
        <v>92.55</v>
      </c>
      <c r="I8" s="3" cm="1">
        <f t="array" ref="I8">_FV(B8,"Market cap",TRUE)/1000000</f>
        <v>6574.453074</v>
      </c>
      <c r="J8" s="14" cm="1">
        <f t="array" ref="J8">_FV(B8,"Volume")</f>
        <v>1107523</v>
      </c>
      <c r="K8" s="14" cm="1">
        <f t="array" ref="K8">_FV(B8,"Volume average",TRUE)</f>
        <v>656897</v>
      </c>
      <c r="L8" s="3">
        <f t="shared" ref="L8:L12" si="8">K8*E8/1000000</f>
        <v>67.062614730000007</v>
      </c>
      <c r="P8" s="7">
        <f t="shared" ref="P8:P12" si="9">J8/K8</f>
        <v>1.6859918678270718</v>
      </c>
      <c r="Q8" s="7">
        <f>G8/E8-1</f>
        <v>0.5731217553139385</v>
      </c>
      <c r="R8" s="7">
        <f>E8/H8-1</f>
        <v>0.10307941653160468</v>
      </c>
      <c r="S8" s="16">
        <f t="shared" si="7"/>
        <v>44929</v>
      </c>
      <c r="T8" cm="1" vm="2">
        <f t="array" aca="1" ref="T8:U8" ca="1">_xlfn.STOCKHISTORY(B8,S8,S8,0,0 )</f>
        <v>44929</v>
      </c>
      <c r="U8" s="17" vm="192">
        <f ca="1"/>
        <v>130.24</v>
      </c>
      <c r="V8" s="7">
        <f ca="1">E8/U8-1</f>
        <v>-0.21613943488943488</v>
      </c>
      <c r="X8">
        <v>1</v>
      </c>
      <c r="AH8" s="11"/>
      <c r="AJ8" s="11"/>
      <c r="AK8" s="11" cm="1">
        <f t="array" ref="AK8">_FV(B8,"previous close",TRUE)</f>
        <v>93.42</v>
      </c>
      <c r="AL8" s="4">
        <f t="shared" ref="AL8:AL11" si="10">AK8*X8</f>
        <v>93.42</v>
      </c>
      <c r="AM8" s="11">
        <f t="shared" ref="AM8:AM11" si="11">AD8-AL8</f>
        <v>-93.42</v>
      </c>
    </row>
    <row r="9" spans="1:39" outlineLevel="1" x14ac:dyDescent="0.25">
      <c r="A9" s="20"/>
      <c r="B9" t="e" vm="193">
        <v>#VALUE!</v>
      </c>
      <c r="C9" t="str" cm="1">
        <f t="array" ref="C9">_FV(B9,"Name")</f>
        <v>REGIONS FINANCIAL CORPORATION</v>
      </c>
      <c r="D9" t="str" cm="1">
        <f t="array" ref="D9">_FV(B9,"Ticker symbol",TRUE)</f>
        <v>RF</v>
      </c>
      <c r="E9" cm="1">
        <f t="array" ref="E9">_FV(B9,"Price")</f>
        <v>16.52</v>
      </c>
      <c r="F9" s="1" cm="1">
        <f t="array" ref="F9">_FV(B9,"Change (%)",TRUE)</f>
        <v>4.8888999999999995E-2</v>
      </c>
      <c r="G9" s="2" cm="1">
        <f t="array" ref="G9">_FV(B9,"52 week high",TRUE)</f>
        <v>24.33</v>
      </c>
      <c r="H9" s="2" cm="1">
        <f t="array" ref="H9">_FV(B9,"52 week low",TRUE)</f>
        <v>13.94</v>
      </c>
      <c r="I9" s="3" cm="1">
        <f t="array" ref="I9">_FV(B9,"Market cap",TRUE)/1000000</f>
        <v>15446.2</v>
      </c>
      <c r="J9" s="14" cm="1">
        <f t="array" ref="J9">_FV(B9,"Volume")</f>
        <v>12583437</v>
      </c>
      <c r="K9" s="14" cm="1">
        <f t="array" ref="K9">_FV(B9,"Volume average",TRUE)</f>
        <v>11260914</v>
      </c>
      <c r="L9" s="3">
        <f t="shared" si="8"/>
        <v>186.03029928000001</v>
      </c>
      <c r="P9" s="7">
        <f t="shared" si="9"/>
        <v>1.1174436639867775</v>
      </c>
      <c r="Q9" s="7">
        <f>G9/E9-1</f>
        <v>0.47276029055690061</v>
      </c>
      <c r="R9" s="7">
        <f>E9/H9-1</f>
        <v>0.18507890961262552</v>
      </c>
      <c r="S9" s="16">
        <f t="shared" si="7"/>
        <v>44929</v>
      </c>
      <c r="T9" cm="1" vm="2">
        <f t="array" aca="1" ref="T9:U9" ca="1">_xlfn.STOCKHISTORY(B9,S9,S9,0,0 )</f>
        <v>44929</v>
      </c>
      <c r="U9" s="17" vm="194">
        <f ca="1"/>
        <v>21.47</v>
      </c>
      <c r="V9" s="7">
        <f ca="1">E9/U9-1</f>
        <v>-0.23055426176059612</v>
      </c>
      <c r="X9">
        <v>1</v>
      </c>
      <c r="AH9" s="11"/>
      <c r="AJ9" s="11"/>
      <c r="AK9" s="11" cm="1">
        <f t="array" ref="AK9">_FV(B9,"previous close",TRUE)</f>
        <v>15.75</v>
      </c>
      <c r="AL9" s="4">
        <f t="shared" si="10"/>
        <v>15.75</v>
      </c>
      <c r="AM9" s="11">
        <f t="shared" si="11"/>
        <v>-15.75</v>
      </c>
    </row>
    <row r="10" spans="1:39" outlineLevel="1" x14ac:dyDescent="0.25">
      <c r="A10" s="20"/>
      <c r="B10" t="e" vm="195">
        <v>#VALUE!</v>
      </c>
      <c r="C10" t="str" cm="1">
        <f t="array" ref="C10">_FV(B10,"Name")</f>
        <v>WESTERN ALLIANCE BANCORPORATION</v>
      </c>
      <c r="D10" t="str" cm="1">
        <f t="array" ref="D10">_FV(B10,"Ticker symbol",TRUE)</f>
        <v>WAL</v>
      </c>
      <c r="E10" cm="1">
        <f t="array" ref="E10">_FV(B10,"Price")</f>
        <v>27.090699999999998</v>
      </c>
      <c r="F10" s="1" cm="1">
        <f t="array" ref="F10">_FV(B10,"Change (%)",TRUE)</f>
        <v>0.48849999999999999</v>
      </c>
      <c r="G10" s="2" cm="1">
        <f t="array" ref="G10">_FV(B10,"52 week high",TRUE)</f>
        <v>86.87</v>
      </c>
      <c r="H10" s="2" cm="1">
        <f t="array" ref="H10">_FV(B10,"52 week low",TRUE)</f>
        <v>7.46</v>
      </c>
      <c r="I10" s="3" cm="1">
        <f t="array" ref="I10">_FV(B10,"Market cap",TRUE)/1000000</f>
        <v>2966.5373030000001</v>
      </c>
      <c r="J10" s="14" cm="1">
        <f t="array" ref="J10">_FV(B10,"Volume")</f>
        <v>41593520</v>
      </c>
      <c r="K10" s="14" cm="1">
        <f t="array" ref="K10">_FV(B10,"Volume average",TRUE)</f>
        <v>9122384</v>
      </c>
      <c r="L10" s="3">
        <f t="shared" si="8"/>
        <v>247.13176822879996</v>
      </c>
      <c r="P10" s="7">
        <f t="shared" si="9"/>
        <v>4.5595011128669878</v>
      </c>
      <c r="Q10" s="7">
        <f>G10/E10-1</f>
        <v>2.2066354874551051</v>
      </c>
      <c r="R10" s="7">
        <f>E10/H10-1</f>
        <v>2.6314611260053615</v>
      </c>
      <c r="S10" s="16">
        <f t="shared" si="7"/>
        <v>44929</v>
      </c>
      <c r="T10" cm="1" vm="2">
        <f t="array" aca="1" ref="T10:U10" ca="1">_xlfn.STOCKHISTORY(B10,S10,S10,0,0 )</f>
        <v>44929</v>
      </c>
      <c r="U10" s="17" vm="196">
        <f ca="1"/>
        <v>58.52</v>
      </c>
      <c r="V10" s="7">
        <f ca="1">E10/U10-1</f>
        <v>-0.53706937799043075</v>
      </c>
      <c r="X10">
        <v>1</v>
      </c>
      <c r="AH10" s="11"/>
      <c r="AJ10" s="11"/>
      <c r="AK10" s="11" cm="1">
        <f t="array" ref="AK10">_FV(B10,"previous close",TRUE)</f>
        <v>18.2</v>
      </c>
      <c r="AL10" s="4">
        <f t="shared" si="10"/>
        <v>18.2</v>
      </c>
      <c r="AM10" s="11">
        <f t="shared" si="11"/>
        <v>-18.2</v>
      </c>
    </row>
    <row r="11" spans="1:39" outlineLevel="1" x14ac:dyDescent="0.25">
      <c r="A11" s="20"/>
      <c r="B11" t="e" vm="197">
        <v>#VALUE!</v>
      </c>
      <c r="C11" t="str" cm="1">
        <f t="array" ref="C11">_FV(B11,"Name")</f>
        <v>HUNTINGTON BANCSHARES INCORPORATED</v>
      </c>
      <c r="D11" t="str" cm="1">
        <f t="array" ref="D11">_FV(B11,"Ticker symbol",TRUE)</f>
        <v>HBAN</v>
      </c>
      <c r="E11" cm="1">
        <f t="array" ref="E11">_FV(B11,"Price")</f>
        <v>9.8350000000000009</v>
      </c>
      <c r="F11" s="1" cm="1">
        <f t="array" ref="F11">_FV(B11,"Change (%)",TRUE)</f>
        <v>4.1843000000000005E-2</v>
      </c>
      <c r="G11" s="2" cm="1">
        <f t="array" ref="G11">_FV(B11,"52 week high",TRUE)</f>
        <v>15.74</v>
      </c>
      <c r="H11" s="2" cm="1">
        <f t="array" ref="H11">_FV(B11,"52 week low",TRUE)</f>
        <v>9.2100000000000009</v>
      </c>
      <c r="I11" s="3" cm="1">
        <f t="array" ref="I11">_FV(B11,"Market cap",TRUE)/1000000</f>
        <v>14197.953525000001</v>
      </c>
      <c r="J11" s="14" cm="1">
        <f t="array" ref="J11">_FV(B11,"Volume")</f>
        <v>25375646</v>
      </c>
      <c r="K11" s="14" cm="1">
        <f t="array" ref="K11">_FV(B11,"Volume average",TRUE)</f>
        <v>17133927</v>
      </c>
      <c r="L11" s="3">
        <f t="shared" si="8"/>
        <v>168.51217204500003</v>
      </c>
      <c r="P11" s="7">
        <f t="shared" si="9"/>
        <v>1.481017515716041</v>
      </c>
      <c r="Q11" s="7">
        <f>G11/E11-1</f>
        <v>0.60040671072699525</v>
      </c>
      <c r="R11" s="7">
        <f>E11/H11-1</f>
        <v>6.7861020629750302E-2</v>
      </c>
      <c r="S11" s="16">
        <f t="shared" si="7"/>
        <v>44929</v>
      </c>
      <c r="T11" cm="1" vm="2">
        <f t="array" aca="1" ref="T11:U11" ca="1">_xlfn.STOCKHISTORY(B11,S11,S11,0,0 )</f>
        <v>44929</v>
      </c>
      <c r="U11" s="17" vm="198">
        <f ca="1"/>
        <v>14.1</v>
      </c>
      <c r="V11" s="7">
        <f ca="1">E11/U11-1</f>
        <v>-0.30248226950354606</v>
      </c>
      <c r="X11">
        <v>8</v>
      </c>
      <c r="AH11" s="11"/>
      <c r="AJ11" s="11"/>
      <c r="AK11" s="11" cm="1">
        <f t="array" ref="AK11">_FV(B11,"previous close",TRUE)</f>
        <v>9.44</v>
      </c>
      <c r="AL11" s="4">
        <f t="shared" si="10"/>
        <v>75.52</v>
      </c>
      <c r="AM11" s="11">
        <f t="shared" si="11"/>
        <v>-75.52</v>
      </c>
    </row>
    <row r="12" spans="1:39" outlineLevel="1" x14ac:dyDescent="0.25">
      <c r="A12" s="20"/>
      <c r="B12" t="e" vm="199">
        <v>#VALUE!</v>
      </c>
      <c r="D12" t="str" cm="1">
        <f t="array" ref="D12">_FV(B12,"Ticker symbol",TRUE)</f>
        <v>EWBC</v>
      </c>
      <c r="E12" cm="1">
        <f t="array" ref="E12">_FV(B12,"Price")</f>
        <v>44.17</v>
      </c>
      <c r="F12" s="1" cm="1">
        <f t="array" ref="F12">_FV(B12,"Change (%)",TRUE)</f>
        <v>6.7166000000000003E-2</v>
      </c>
      <c r="G12" s="2" cm="1">
        <f t="array" ref="G12">_FV(B12,"52 week high",TRUE)</f>
        <v>80.98</v>
      </c>
      <c r="H12" s="2" cm="1">
        <f t="array" ref="H12">_FV(B12,"52 week low",TRUE)</f>
        <v>33.86</v>
      </c>
      <c r="I12" s="3" cm="1">
        <f t="array" ref="I12">_FV(B12,"Market cap",TRUE)/1000000</f>
        <v>6245.4348179999997</v>
      </c>
      <c r="J12" s="14" cm="1">
        <f t="array" ref="J12">_FV(B12,"Volume")</f>
        <v>3238285</v>
      </c>
      <c r="K12" s="14" cm="1">
        <f t="array" ref="K12">_FV(B12,"Volume average",TRUE)</f>
        <v>1828610</v>
      </c>
      <c r="L12" s="3">
        <f t="shared" si="8"/>
        <v>80.769703700000008</v>
      </c>
      <c r="P12" s="7">
        <f t="shared" si="9"/>
        <v>1.7708997544583045</v>
      </c>
      <c r="Q12" s="7">
        <f>G12/E12-1</f>
        <v>0.83337106633461633</v>
      </c>
      <c r="R12" s="7">
        <f>E12/H12-1</f>
        <v>0.30448907265209701</v>
      </c>
      <c r="S12" s="16">
        <f t="shared" si="7"/>
        <v>44929</v>
      </c>
      <c r="T12" cm="1" vm="2">
        <f t="array" aca="1" ref="T12:U12" ca="1">_xlfn.STOCKHISTORY(B12,S12,S12,0,0 )</f>
        <v>44929</v>
      </c>
      <c r="U12" s="17" vm="200">
        <f ca="1"/>
        <v>66.010000000000005</v>
      </c>
      <c r="V12" s="7">
        <f ca="1">E12/U12-1</f>
        <v>-0.33085896076352073</v>
      </c>
      <c r="AH12" s="11"/>
      <c r="AJ12" s="11"/>
      <c r="AK12" s="11"/>
      <c r="AM12" s="11"/>
    </row>
    <row r="13" spans="1:39" x14ac:dyDescent="0.25">
      <c r="A13" s="20"/>
      <c r="B13" t="e" vm="201">
        <v>#VALUE!</v>
      </c>
      <c r="E13" cm="1">
        <f t="array" ref="E13">_FV(B13,"Price")</f>
        <v>43.7</v>
      </c>
      <c r="F13" s="1" cm="1">
        <f t="array" ref="F13">_FV(B13,"Change (%)",TRUE)</f>
        <v>7.5031E-2</v>
      </c>
      <c r="G13" s="2" cm="1">
        <f t="array" ref="G13">_FV(B13,"52 week high",TRUE)</f>
        <v>85.45</v>
      </c>
      <c r="H13" s="2" cm="1">
        <f t="array" ref="H13">_FV(B13,"52 week low",TRUE)</f>
        <v>34.71</v>
      </c>
      <c r="I13" s="3" cm="1">
        <f t="array" ref="I13">_FV(B13,"Market cap",TRUE)/1000000</f>
        <v>1732.656056</v>
      </c>
      <c r="J13" s="14" cm="1">
        <f t="array" ref="J13">_FV(B13,"Volume")</f>
        <v>886512</v>
      </c>
      <c r="K13" s="14" cm="1">
        <f t="array" ref="K13">_FV(B13,"Volume average",TRUE)</f>
        <v>729095</v>
      </c>
      <c r="L13" s="3">
        <f t="shared" ref="L13:L15" si="12">K13*E13/1000000</f>
        <v>31.861451500000005</v>
      </c>
      <c r="P13" s="7">
        <f t="shared" ref="P13:P15" si="13">J13/K13</f>
        <v>1.2159073920408177</v>
      </c>
      <c r="Q13" s="7">
        <f t="shared" ref="Q13:Q15" si="14">G13/E13-1</f>
        <v>0.95537757437070936</v>
      </c>
      <c r="R13" s="7">
        <f t="shared" ref="R13:R15" si="15">E13/H13-1</f>
        <v>0.25900316911552879</v>
      </c>
      <c r="S13" s="16">
        <f t="shared" si="7"/>
        <v>44929</v>
      </c>
      <c r="T13" cm="1" vm="2">
        <f t="array" aca="1" ref="T13:U13" ca="1">_xlfn.STOCKHISTORY(B13,S13,S13,0,0 )</f>
        <v>44929</v>
      </c>
      <c r="U13" s="17" vm="202">
        <f ca="1"/>
        <v>77.72</v>
      </c>
      <c r="V13" s="7">
        <f t="shared" ref="V13:V15" ca="1" si="16">E13/U13-1</f>
        <v>-0.43772516726711264</v>
      </c>
    </row>
    <row r="14" spans="1:39" x14ac:dyDescent="0.25">
      <c r="B14" t="e" vm="203">
        <v>#VALUE!</v>
      </c>
      <c r="E14" cm="1">
        <f t="array" ref="E14">_FV(B14,"Price")</f>
        <v>10.06</v>
      </c>
      <c r="F14" s="1" cm="1">
        <f t="array" ref="F14">_FV(B14,"Change (%)",TRUE)</f>
        <v>7.8242000000000006E-2</v>
      </c>
      <c r="G14" s="2" cm="1">
        <f t="array" ref="G14">_FV(B14,"52 week high",TRUE)</f>
        <v>11.02</v>
      </c>
      <c r="H14" s="2" cm="1">
        <f t="array" ref="H14">_FV(B14,"52 week low",TRUE)</f>
        <v>5.81</v>
      </c>
      <c r="I14" s="3" cm="1">
        <f t="array" ref="I14">_FV(B14,"Market cap",TRUE)/1000000</f>
        <v>6860.4279999999999</v>
      </c>
      <c r="J14" s="14" cm="1">
        <f t="array" ref="J14">_FV(B14,"Volume")</f>
        <v>15764671</v>
      </c>
      <c r="K14" s="14" cm="1">
        <f t="array" ref="K14">_FV(B14,"Volume average",TRUE)</f>
        <v>16609403</v>
      </c>
      <c r="L14" s="3">
        <f t="shared" si="12"/>
        <v>167.09059418000001</v>
      </c>
      <c r="P14" s="7">
        <f t="shared" si="13"/>
        <v>0.94914133879465745</v>
      </c>
      <c r="Q14" s="7">
        <f t="shared" si="14"/>
        <v>9.5427435387673842E-2</v>
      </c>
      <c r="R14" s="7">
        <f t="shared" si="15"/>
        <v>0.73149741824440651</v>
      </c>
      <c r="S14" s="16">
        <f t="shared" si="7"/>
        <v>44929</v>
      </c>
      <c r="T14" cm="1" vm="2">
        <f t="array" aca="1" ref="T14:U14" ca="1">_xlfn.STOCKHISTORY(B14,S14,S14,0,0 )</f>
        <v>44929</v>
      </c>
      <c r="U14" s="17" vm="204">
        <f ca="1"/>
        <v>8.64</v>
      </c>
      <c r="V14" s="7">
        <f t="shared" ca="1" si="16"/>
        <v>0.16435185185185186</v>
      </c>
    </row>
    <row r="15" spans="1:39" outlineLevel="1" x14ac:dyDescent="0.25">
      <c r="A15" s="20"/>
      <c r="B15" t="e" vm="205">
        <v>#VALUE!</v>
      </c>
      <c r="C15" t="str" cm="1">
        <f t="array" ref="C15">_FV(B15,"Name")</f>
        <v>FIRST HORIZON CORPORATION</v>
      </c>
      <c r="D15" t="str" cm="1">
        <f t="array" ref="D15">_FV(B15,"Ticker symbol",TRUE)</f>
        <v>FHN</v>
      </c>
      <c r="E15" cm="1">
        <f t="array" ref="E15">_FV(B15,"Price")</f>
        <v>10.99</v>
      </c>
      <c r="F15" s="1" cm="1">
        <f t="array" ref="F15">_FV(B15,"Change (%)",TRUE)</f>
        <v>9.2444999999999999E-2</v>
      </c>
      <c r="G15" s="2" cm="1">
        <f t="array" ref="G15">_FV(B15,"52 week high",TRUE)</f>
        <v>24.92</v>
      </c>
      <c r="H15" s="2" cm="1">
        <f t="array" ref="H15">_FV(B15,"52 week low",TRUE)</f>
        <v>8.99</v>
      </c>
      <c r="I15" s="3" cm="1">
        <f t="array" ref="I15">_FV(B15,"Market cap",TRUE)/1000000</f>
        <v>5912.62</v>
      </c>
      <c r="J15" s="14" cm="1">
        <f t="array" ref="J15">_FV(B15,"Volume")</f>
        <v>43410559</v>
      </c>
      <c r="K15" s="14" cm="1">
        <f t="array" ref="K15">_FV(B15,"Volume average",TRUE)</f>
        <v>9975713</v>
      </c>
      <c r="L15" s="3">
        <f t="shared" si="12"/>
        <v>109.63308587</v>
      </c>
      <c r="P15" s="7">
        <f t="shared" si="13"/>
        <v>4.3516246908867569</v>
      </c>
      <c r="Q15" s="7">
        <f t="shared" si="14"/>
        <v>1.2675159235668789</v>
      </c>
      <c r="R15" s="7">
        <f t="shared" si="15"/>
        <v>0.22246941045606228</v>
      </c>
      <c r="S15" s="16">
        <f t="shared" si="7"/>
        <v>44929</v>
      </c>
      <c r="T15" cm="1" vm="2">
        <f t="array" aca="1" ref="T15:U15" ca="1">_xlfn.STOCKHISTORY(B15,S15,S15,0,0 )</f>
        <v>44929</v>
      </c>
      <c r="U15" s="17" vm="206">
        <f ca="1"/>
        <v>24.46</v>
      </c>
      <c r="V15" s="7">
        <f t="shared" ca="1" si="16"/>
        <v>-0.55069501226492235</v>
      </c>
      <c r="X15">
        <v>1</v>
      </c>
      <c r="AH15" s="11"/>
      <c r="AJ15" s="11"/>
      <c r="AK15" s="11" cm="1">
        <f t="array" ref="AK15">_FV(B15,"previous close",TRUE)</f>
        <v>10.06</v>
      </c>
      <c r="AL15" s="4">
        <f t="shared" ref="AL15" si="17">AK15*X15</f>
        <v>10.06</v>
      </c>
      <c r="AM15" s="11">
        <f t="shared" ref="AM15" si="18">AD15-AL15</f>
        <v>-10.06</v>
      </c>
    </row>
    <row r="16" spans="1:39" outlineLevel="1" x14ac:dyDescent="0.25">
      <c r="A16" s="20"/>
      <c r="P16" s="1"/>
      <c r="S16" s="16"/>
      <c r="T16"/>
      <c r="AH16" s="11"/>
      <c r="AJ16" s="11"/>
      <c r="AK16" s="11"/>
      <c r="AM16" s="11"/>
    </row>
    <row r="17" spans="1:39" outlineLevel="1" x14ac:dyDescent="0.25">
      <c r="A17" s="20"/>
      <c r="B17" t="e" vm="177">
        <v>#VALUE!</v>
      </c>
      <c r="C17" t="str" cm="1">
        <f t="array" ref="C17">_FV(B17,"Name")</f>
        <v>SPDR S&amp;P Reg Banking ETF</v>
      </c>
      <c r="D17" t="str" cm="1">
        <f t="array" ref="D17">_FV(B17,"Ticker symbol",TRUE)</f>
        <v>KRE</v>
      </c>
      <c r="E17" cm="1">
        <f t="array" ref="E17">_FV(B17,"Price")</f>
        <v>38.384999999999998</v>
      </c>
      <c r="F17" s="1" cm="1">
        <f t="array" ref="F17">_FV(B17,"Change (%)",TRUE)</f>
        <v>6.3885999999999998E-2</v>
      </c>
      <c r="G17" s="2" cm="1">
        <f t="array" ref="G17">_FV(B17,"52 week high",TRUE)</f>
        <v>68.83</v>
      </c>
      <c r="H17" s="2" cm="1">
        <f t="array" ref="H17">_FV(B17,"52 week low",TRUE)</f>
        <v>34.520000000000003</v>
      </c>
      <c r="I17" s="3" cm="1">
        <f t="array" ref="I17">_FV(B17,"Market cap",TRUE)/1000000</f>
        <v>2918.0763839199999</v>
      </c>
      <c r="J17" s="14" cm="1">
        <f t="array" ref="J17">_FV(B17,"Volume")</f>
        <v>60362343</v>
      </c>
      <c r="K17" s="14" cm="1">
        <f t="array" ref="K17">_FV(B17,"Volume average",TRUE)</f>
        <v>29775019</v>
      </c>
      <c r="L17" s="3">
        <f t="shared" ref="L17" si="19">K17*E17/1000000</f>
        <v>1142.914104315</v>
      </c>
      <c r="P17" s="7">
        <f t="shared" ref="P17" si="20">J17/K17</f>
        <v>2.0272814267557648</v>
      </c>
      <c r="Q17" s="7">
        <f t="shared" ref="Q17" si="21">G17/E17-1</f>
        <v>0.79314836524684118</v>
      </c>
      <c r="R17" s="7">
        <f t="shared" ref="R17" si="22">E17/H17-1</f>
        <v>0.11196407879490144</v>
      </c>
      <c r="S17" s="16">
        <f t="shared" si="7"/>
        <v>44929</v>
      </c>
      <c r="T17" cm="1" vm="2">
        <f t="array" aca="1" ref="T17:U17" ca="1">_xlfn.STOCKHISTORY(B17,S17,S17,0,0 )</f>
        <v>44929</v>
      </c>
      <c r="U17" s="17" vm="178">
        <f ca="1"/>
        <v>58.33</v>
      </c>
      <c r="V17" s="7">
        <f t="shared" ref="V17" ca="1" si="23">E17/U17-1</f>
        <v>-0.34193382478998802</v>
      </c>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6">
      <colorScale>
        <cfvo type="min"/>
        <cfvo type="percentile" val="50"/>
        <cfvo type="max"/>
        <color rgb="FFF8696B"/>
        <color rgb="FFFFEB84"/>
        <color rgb="FF63BE7B"/>
      </colorScale>
    </cfRule>
    <cfRule type="colorScale" priority="25">
      <colorScale>
        <cfvo type="min"/>
        <cfvo type="percentile" val="50"/>
        <cfvo type="max"/>
        <color rgb="FF63BE7B"/>
        <color rgb="FFFFEB84"/>
        <color rgb="FFF8696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32">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Q2:Q7">
    <cfRule type="colorScale" priority="21">
      <colorScale>
        <cfvo type="min"/>
        <cfvo type="percentile" val="50"/>
        <cfvo type="max"/>
        <color rgb="FFF8696B"/>
        <color rgb="FFFFEB84"/>
        <color rgb="FF63BE7B"/>
      </colorScale>
    </cfRule>
    <cfRule type="colorScale" priority="20">
      <colorScale>
        <cfvo type="min"/>
        <cfvo type="percentile" val="50"/>
        <cfvo type="max"/>
        <color rgb="FF63BE7B"/>
        <color rgb="FFFFEB84"/>
        <color rgb="FFF8696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9">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user</cp:lastModifiedBy>
  <dcterms:created xsi:type="dcterms:W3CDTF">2021-09-27T17:36:11Z</dcterms:created>
  <dcterms:modified xsi:type="dcterms:W3CDTF">2023-05-05T19:59:58Z</dcterms:modified>
</cp:coreProperties>
</file>